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cela Romo\PLANTILLAS GG\"/>
    </mc:Choice>
  </mc:AlternateContent>
  <xr:revisionPtr revIDLastSave="0" documentId="13_ncr:1_{69179CC8-46BE-4177-A94E-C79D8DA4EF32}" xr6:coauthVersionLast="47" xr6:coauthVersionMax="47" xr10:uidLastSave="{00000000-0000-0000-0000-000000000000}"/>
  <workbookProtection workbookAlgorithmName="SHA-512" workbookHashValue="MYUBK6nhxj436hNZcIVlhj5Usn5fGX0gnSo1b56DmJeyXLFt+waNL0gIUmOzKa6WZ0ez0uG9wy8Hzu180W4nEQ==" workbookSaltValue="gsTdnUB6kj+AW6AHt5eV8Q==" workbookSpinCount="100000" lockStructure="1"/>
  <bookViews>
    <workbookView xWindow="-120" yWindow="-120" windowWidth="20730" windowHeight="11040" activeTab="2" xr2:uid="{00000000-000D-0000-FFFF-FFFF00000000}"/>
  </bookViews>
  <sheets>
    <sheet name="Cuestionario PN" sheetId="6" r:id="rId1"/>
    <sheet name="Cuestionario Sociedades" sheetId="7" r:id="rId2"/>
    <sheet name="PLANTILLA" sheetId="2" r:id="rId3"/>
    <sheet name="Código actividades" sheetId="1" state="hidden" r:id="rId4"/>
    <sheet name="Tarifa PN" sheetId="3" state="hidden" r:id="rId5"/>
    <sheet name="Tarifas SIMPLE" sheetId="4" state="hidden" r:id="rId6"/>
  </sheets>
  <definedNames>
    <definedName name="_xlnm._FilterDatabase" localSheetId="3" hidden="1">'Código actividades'!$A$4:$E$462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C20" i="2" s="1"/>
  <c r="C55" i="2"/>
  <c r="D37" i="7" l="1"/>
  <c r="G27" i="6"/>
  <c r="C76" i="2"/>
  <c r="D76" i="2" s="1"/>
  <c r="C32" i="2"/>
  <c r="C52" i="2" l="1"/>
  <c r="E15" i="3"/>
  <c r="E16" i="3" s="1"/>
  <c r="H44" i="4"/>
  <c r="H45" i="4" s="1"/>
  <c r="C28" i="2"/>
  <c r="B69" i="2" l="1"/>
  <c r="F3" i="4"/>
  <c r="F5" i="4" s="1"/>
  <c r="E46" i="4" l="1"/>
  <c r="E47" i="4"/>
  <c r="E45" i="4"/>
  <c r="E35" i="4"/>
  <c r="E12" i="4"/>
  <c r="E34" i="4"/>
  <c r="E11" i="4"/>
  <c r="E33" i="4"/>
  <c r="E57" i="4"/>
  <c r="E23" i="4"/>
  <c r="E13" i="4"/>
  <c r="E60" i="4"/>
  <c r="E25" i="4"/>
  <c r="E59" i="4"/>
  <c r="E14" i="4"/>
  <c r="E58" i="4"/>
  <c r="E24" i="4"/>
  <c r="E32" i="4"/>
  <c r="E44" i="4"/>
  <c r="E22" i="4"/>
  <c r="E48" i="4" l="1"/>
  <c r="E36" i="4"/>
  <c r="E26" i="4"/>
  <c r="E61" i="4"/>
  <c r="E15" i="4"/>
  <c r="C56" i="2" l="1"/>
  <c r="C64" i="2" s="1"/>
  <c r="C66" i="2"/>
  <c r="E14" i="2"/>
  <c r="E11" i="3" l="1"/>
  <c r="C65" i="2"/>
  <c r="C67" i="2" l="1"/>
  <c r="E7" i="3"/>
  <c r="E12" i="3"/>
  <c r="E10" i="3"/>
  <c r="E8" i="3"/>
  <c r="E9" i="3"/>
  <c r="B68" i="2" l="1"/>
  <c r="C70" i="2" s="1"/>
  <c r="C72" i="2" s="1"/>
  <c r="C53" i="2"/>
  <c r="C58" i="2" s="1"/>
  <c r="C75" i="2" l="1"/>
  <c r="C78" i="2" s="1"/>
</calcChain>
</file>

<file path=xl/sharedStrings.xml><?xml version="1.0" encoding="utf-8"?>
<sst xmlns="http://schemas.openxmlformats.org/spreadsheetml/2006/main" count="1592" uniqueCount="608">
  <si>
    <t>Tipo de Actividad</t>
  </si>
  <si>
    <t>Agrupación por Tarifa</t>
  </si>
  <si>
    <t>Código CIIU</t>
  </si>
  <si>
    <t>Descripción Actividad Económica</t>
  </si>
  <si>
    <t>Comercial</t>
  </si>
  <si>
    <t>Comercio al por menor en establecimientos no especializados con surtido compuesto principalmente por alimentos, bebidas o tabaco.</t>
  </si>
  <si>
    <t>Comercio al por menor de productos agrícolas para el consumo en establecimientos especializados.</t>
  </si>
  <si>
    <t>Comercio al por menor de leche, productos lácteos y huevos, en establecimientos especializados.</t>
  </si>
  <si>
    <t>Comercio al por menor de carnes (incluye aves de corral), productos cárnicos, pescados y productos de mar, en establecimientos especializados.</t>
  </si>
  <si>
    <t>Comercio al por menor de bebidas y productos del tabaco, en establecimientos especializados.</t>
  </si>
  <si>
    <t>Comercio al por menor de otros productos alimenticios n.c.p., en establecimientos especializados.</t>
  </si>
  <si>
    <t>Servicios</t>
  </si>
  <si>
    <t>Peluquería y otros tratamientos de belleza.</t>
  </si>
  <si>
    <t>Actividades de apoyo a la ganadería.</t>
  </si>
  <si>
    <t>Tratamiento de semillas para propagación.</t>
  </si>
  <si>
    <t>Servicios de apoyo a la silvicultura.</t>
  </si>
  <si>
    <t>Industrial</t>
  </si>
  <si>
    <t>Extracción de hulla (carbón de piedra).</t>
  </si>
  <si>
    <t>Extracción de carbón lignito.</t>
  </si>
  <si>
    <t>Extracción de petróleo crudo.</t>
  </si>
  <si>
    <t>Extracción de gas natural.</t>
  </si>
  <si>
    <t>Extracción de minerales de hierro.</t>
  </si>
  <si>
    <t>Extracción de minerales de uranio y de torio.</t>
  </si>
  <si>
    <t>Extracción de oro y otros metales preciosos.</t>
  </si>
  <si>
    <t>Extracción de minerales de níquel.</t>
  </si>
  <si>
    <t>Extracción de otros minerales metalíferos no ferrosos n.c.p.</t>
  </si>
  <si>
    <t>Extracción de piedra, arena, arcillas comunes, yeso y anhidrita.</t>
  </si>
  <si>
    <t>Extracción de arcillas de uso industrial, caliza, caolín y bentonitas.</t>
  </si>
  <si>
    <t>Extracción de esmeraldas, piedras preciosas y semipreciosas.</t>
  </si>
  <si>
    <t>Extracción de minerales para la fabricación de abonos y productos químicos.</t>
  </si>
  <si>
    <t>Extracción de halita (sal).</t>
  </si>
  <si>
    <t>Extracción de otros minerales no metálicos n.c.p.</t>
  </si>
  <si>
    <t>Actividades de apoyo para la extracción de petróleo y de gas natural.</t>
  </si>
  <si>
    <t>Actividades de apoyo para otras actividades de explotación de minas y canteras.</t>
  </si>
  <si>
    <t>Procesamiento y conservación de carne y productos cárnicos.</t>
  </si>
  <si>
    <t>Procesamiento y conservación de pescados, crustáceos y moluscos.</t>
  </si>
  <si>
    <t>Procesamiento y conservación de frutas, legumbres, hortalizas y tubérculos.</t>
  </si>
  <si>
    <t>Elaboración de productos lácteos.</t>
  </si>
  <si>
    <t>Elaboración de productos de molinería.</t>
  </si>
  <si>
    <t>Elaboración de almidones y productos derivados del almidón.</t>
  </si>
  <si>
    <t>Trilla de café.</t>
  </si>
  <si>
    <t>Descafeinado, tostión y molienda del café.</t>
  </si>
  <si>
    <t>Otros derivados del café.</t>
  </si>
  <si>
    <t>Elaboración y refinación de azúcar.</t>
  </si>
  <si>
    <t>Elaboración de panela.</t>
  </si>
  <si>
    <t>Elaboración de productos de panadería.</t>
  </si>
  <si>
    <t>Elaboración de cacao, chocolate y productos de confitería.</t>
  </si>
  <si>
    <t>Elaboración de macarrones, fideos, alcuzcuz y productos farináceos similares.</t>
  </si>
  <si>
    <t>Elaboración de comidas y platos preparados.</t>
  </si>
  <si>
    <t>Elaboración de otros productos alimenticios n.c.p.</t>
  </si>
  <si>
    <t>Elaboración de alimentos preparados para animales.</t>
  </si>
  <si>
    <t>Destilación, rectificación y mezcla de bebidas alcohólicas.</t>
  </si>
  <si>
    <t>Elaboración de bebidas fermentadas no destiladas.</t>
  </si>
  <si>
    <t>Producción de malta, elaboración de cervezas y otras bebidas malteadas.</t>
  </si>
  <si>
    <t>Elaboración de bebidas no alcohólicas, producción de aguas minerales y de otras aguas embotelladas.</t>
  </si>
  <si>
    <t>Elaboración de productos de tabaco</t>
  </si>
  <si>
    <t>Preparación e hilatura de fibras textiles.</t>
  </si>
  <si>
    <t>Tejeduría de productos textiles.</t>
  </si>
  <si>
    <t>Acabado de productos textiles.</t>
  </si>
  <si>
    <t>Fabricación de tejidos de punto y ganchillo.</t>
  </si>
  <si>
    <t>Confección de artículos con materiales textiles, excepto prendas de vestir.</t>
  </si>
  <si>
    <t>Fabricación de tapetes y alfombras para pisos.</t>
  </si>
  <si>
    <t>Fabricación de cuerdas, cordeles, cables, bramantes y redes.</t>
  </si>
  <si>
    <t>Fabricación de otros artículos textiles n.c.p.</t>
  </si>
  <si>
    <t>Confección de prendas de vestir, excepto prendas de piel.</t>
  </si>
  <si>
    <t>Fabricación de artículos de piel.</t>
  </si>
  <si>
    <t>Fabricación de artículos de punto y ganchillo.</t>
  </si>
  <si>
    <t>Curtido y recurtido de cueros; recurtido y teñido de pieles.</t>
  </si>
  <si>
    <t>Fabricación de artículos de viaje, bolsos de mano y artículos similares elaborados en cuero, y fabricación de artículos de talabartería y guarnicionería.</t>
  </si>
  <si>
    <t>Fabricación de artículos de viaje, bolsos de mano y artículos similares; artículos de talabartería y guarnicionería elaborados en otros materiales</t>
  </si>
  <si>
    <t>Fabricación de calzado de cuero y piel, con cualquier tipo de suela.</t>
  </si>
  <si>
    <t>Fabricación de otros tipos de calzado, excepto calzado de cuero y piel.</t>
  </si>
  <si>
    <t>Fabricación de partes del calzado.</t>
  </si>
  <si>
    <t>Aserrado, acepillado e impregnación de la madera.</t>
  </si>
  <si>
    <t>Fabricación de hojas de madera para enchapado; fabricación de tableros contrachapados, tableros laminados, tableros de partículas y otros tableros y paneles.</t>
  </si>
  <si>
    <t>Fabricación de partes y piezas de madera, de carpintería y ebanistería para la construcción.</t>
  </si>
  <si>
    <t>Fabricación de recipientes de madera.</t>
  </si>
  <si>
    <t>Fabricación de otros productos de madera; fabricación de artículos de corcho, cestería y espartería.</t>
  </si>
  <si>
    <t>Fabricación de pulpas (pastas) celulósicas; papel y cartón.</t>
  </si>
  <si>
    <t>Fabricación de papel y cartón ondulado (corrugado); fabricación de envases, empaques y de embalajes de papel y cartón.</t>
  </si>
  <si>
    <t>Fabricación de otros artículos de papel y cartón.</t>
  </si>
  <si>
    <t>Actividades de impresión.</t>
  </si>
  <si>
    <t>Actividades de servicios relacionados con la impresión.</t>
  </si>
  <si>
    <t>Producción de copias a partir de grabaciones originales.</t>
  </si>
  <si>
    <t>Fabricación de productos de hornos de coque.</t>
  </si>
  <si>
    <t>Fabricación de productos de la refinación del petróleo.</t>
  </si>
  <si>
    <t>Actividad de mezcla de combustibles.</t>
  </si>
  <si>
    <t>Fabricación de sustancias y productos químicos básicos.</t>
  </si>
  <si>
    <t>Fabricación de abonos y compuestos inorgánicos nitrogenados.</t>
  </si>
  <si>
    <t>Fabricación de plásticos en formas primarias.</t>
  </si>
  <si>
    <t>Fabricación de caucho sintético en formas primarias.</t>
  </si>
  <si>
    <t>Fabricación de plaguicidas y otros productos químicos de uso agropecuario.</t>
  </si>
  <si>
    <t>Fabricación de pinturas, barnices y revestimientos similares, tintas para impresión y masillas.</t>
  </si>
  <si>
    <t>Fabricación de jabones y detergentes, preparados para limpiar y pulir; perfumes y preparados de tocador.</t>
  </si>
  <si>
    <t>Fabricación de otros productos químicos n.c.p</t>
  </si>
  <si>
    <t>Fabricación de fibras sintéticas y artificiales</t>
  </si>
  <si>
    <t>Fabricación de productos farmacéuticos, sustancias químicas medicinales y productos botánicos de uso farmacéutico</t>
  </si>
  <si>
    <t>Fabricación de llantas y neumáticos de caucho</t>
  </si>
  <si>
    <t>Reencauche de llantas usadas</t>
  </si>
  <si>
    <t>Fabricación de formas básicas de caucho y otros productos de caucho n.c.p.</t>
  </si>
  <si>
    <t>Fabricación de formas básicas de plástico.</t>
  </si>
  <si>
    <t>Fabricación de artículos de plástico n.c.p.</t>
  </si>
  <si>
    <t>Fabricación de vidrio y productos de vidrio.</t>
  </si>
  <si>
    <t>Fabricación de productos refractarios.</t>
  </si>
  <si>
    <t>Fabricación de materiales de arcilla para la construcción.</t>
  </si>
  <si>
    <t>Fabricación de otros productos de cerámica y porcelana.</t>
  </si>
  <si>
    <t>Fabricación de cemento, cal y yeso.</t>
  </si>
  <si>
    <t>Fabricación de artículos de hormigón, cemento y yeso.</t>
  </si>
  <si>
    <t>Corte, tallado y acabado de la piedra.</t>
  </si>
  <si>
    <t>Fabricación de otros productos minerales no metálicos n.c.p.</t>
  </si>
  <si>
    <t>Industrias básicas de hierro y de acero</t>
  </si>
  <si>
    <t>Industrias básicas de metales preciosos.</t>
  </si>
  <si>
    <t>Industrias básicas de otros metales no ferrosos.</t>
  </si>
  <si>
    <t>Fundición de hierro y de acero.</t>
  </si>
  <si>
    <t>Fundición de metales no ferrosos.</t>
  </si>
  <si>
    <t>Fabricación de productos metálicos para uso estructural.</t>
  </si>
  <si>
    <t>Fabricación de tanques, depósitos y recipientes de metal, excepto los utilizados para el envase o transporte de mercancías.</t>
  </si>
  <si>
    <t>Fabricación de generadores de vapor, excepto calderas de agua caliente para calefacción central.</t>
  </si>
  <si>
    <t>Forja, prensado, estampado y laminado de metal; pulvimetalurgia.</t>
  </si>
  <si>
    <t>Tratamiento y revestimiento de metales; mecanizado.</t>
  </si>
  <si>
    <t>Fabricación de artículos de cuchillería, herramientas de mano y artículos de ferretería.</t>
  </si>
  <si>
    <t>Fabricación de otros productos elaborados de metal n.c.p.</t>
  </si>
  <si>
    <t>Fabricación de componentes y tableros electrónicos.</t>
  </si>
  <si>
    <t>Fabricación de computadoras y de equipo periférico.</t>
  </si>
  <si>
    <t>Fabricación de equipos de comunicación</t>
  </si>
  <si>
    <t>Fabricación de aparatos electrónicos de consumo.</t>
  </si>
  <si>
    <t>Fabricación de equipo de medición, prueba, navegación y control.</t>
  </si>
  <si>
    <t>Fabricación de relojes</t>
  </si>
  <si>
    <t>Fabricación de equipo de irradiación y equipo electrónico de uso médico y terapéutico.</t>
  </si>
  <si>
    <t>Fabricación de instrumentos ópticos y equipo fotográfico.</t>
  </si>
  <si>
    <t>Fabricación de medios magnéticos y ópticos para almacenamiento de datos.</t>
  </si>
  <si>
    <t>Fabricación de motores, generadores y transformadores eléctricos.</t>
  </si>
  <si>
    <t>Fabricación de aparatos de distribución y control de la energía eléctrica.</t>
  </si>
  <si>
    <t>Fabricación de pilas, baterías y acumuladores eléctricos</t>
  </si>
  <si>
    <t>Fabricación de hilos y cables eléctricos y de fibra óptica.</t>
  </si>
  <si>
    <t>Fabricación de dispositivos de cableado</t>
  </si>
  <si>
    <t>Fabricación de equipos eléctricos de iluminación</t>
  </si>
  <si>
    <t>Fabricación de aparatos de uso doméstico</t>
  </si>
  <si>
    <t>Fabricación de otros tipos de equipo eléctrico n.c.p.</t>
  </si>
  <si>
    <t>Fabricación de motores, turbinas, y partes para motores de combustión interna.</t>
  </si>
  <si>
    <t>Fabricación de equipos de potencia hidráulica y neumática.</t>
  </si>
  <si>
    <t>Fabricación de otras bombas, compresores, grifos y válvulas.</t>
  </si>
  <si>
    <t>Fabricación de cojinetes, engranajes, trenes de engranajes y piezas de transmisión.</t>
  </si>
  <si>
    <t>Fabricación de hornos, hogares y quemadores industriales.</t>
  </si>
  <si>
    <t>Fabricación de equipo de elevación y manipulación.</t>
  </si>
  <si>
    <t>Fabricación de maquinaria y equipo de oficina (excepto computadoras y equipo periférico).</t>
  </si>
  <si>
    <t>Fabricación de herramientas manuales con motor.</t>
  </si>
  <si>
    <t>Fabricación de otros tipos de maquinaria y equipo de uso general n.c.p.</t>
  </si>
  <si>
    <t>Fabricación de maquinaria agropecuaria y forestal.</t>
  </si>
  <si>
    <t>Fabricación de máquinas formadoras de metal y de máquinas herramienta.</t>
  </si>
  <si>
    <t>Fabricación de maquinaria para la metalurgia.</t>
  </si>
  <si>
    <t>Fabricación de maquinaria para explotación de minas y canteras y para obras de construcción.</t>
  </si>
  <si>
    <t>Fabricación de maquinaria para la elaboración de alimentos, bebidas y tabaco.</t>
  </si>
  <si>
    <t>Fabricación de maquinaria para la elaboración de productos textiles, prendas de vestir y cueros.</t>
  </si>
  <si>
    <t>Fabricación de otros tipos de maquinaria y equipo de uso especial n.c.p.</t>
  </si>
  <si>
    <t>Fabricación de vehículos automotores y sus motores.</t>
  </si>
  <si>
    <t>Fabricación de carrocerías para vehículos automotores; fabricación de remolques y semirremolques</t>
  </si>
  <si>
    <t>Fabricación de partes, piezas (autopartes) y accesorios (lujos) para vehículos automotores.</t>
  </si>
  <si>
    <t>Construcción de barcos y de estructuras flotantes.</t>
  </si>
  <si>
    <t>Construcción de embarcaciones de recreo y deporte.</t>
  </si>
  <si>
    <t>Fabricación de locomotoras y de material rodante para ferrocarriles.</t>
  </si>
  <si>
    <t>Fabricación de aeronaves, naves espaciales y de maquinaria conexa.</t>
  </si>
  <si>
    <t>Fabricación de vehículos militares de combate</t>
  </si>
  <si>
    <t>Fabricación de motocicletas.</t>
  </si>
  <si>
    <t>Fabricación de bicicletas y de sillas de ruedas para personas con discapacidad.</t>
  </si>
  <si>
    <t>Fabricación de otros tipos de equipo de transporte n.c.p.</t>
  </si>
  <si>
    <t>Fabricación de muebles.</t>
  </si>
  <si>
    <t>Fabricación de colchones y somieres.</t>
  </si>
  <si>
    <t>Fabricación de instrumentos musicales</t>
  </si>
  <si>
    <t>Fabricación de artículos y equipo para la práctica del deporte.</t>
  </si>
  <si>
    <t>Fabricación de juegos, juguetes y rompecabezas.</t>
  </si>
  <si>
    <t>Fabricación de instrumentos, aparatos y materiales médicos y odontológicos (incluido mobiliario).</t>
  </si>
  <si>
    <t>Otras industrias manufactureras n.c.p.</t>
  </si>
  <si>
    <t>Mantenimiento y reparación especializado de productos elaborados en metal.</t>
  </si>
  <si>
    <t>Mantenimiento y reparación especializado de maquinaria y equipo.</t>
  </si>
  <si>
    <t>Mantenimiento y reparación especializado de equipo electrónico y óptico.</t>
  </si>
  <si>
    <t>Mantenimiento y reparación especializado de equipo eléctrico.</t>
  </si>
  <si>
    <t>Mantenimiento y reparación especializado de equipo de transporte, excepto los vehículos automotores, motocicletas y bicicletas.</t>
  </si>
  <si>
    <t>Mantenimiento y reparación de otros tipos de equipos y sus componentes n.c.p.</t>
  </si>
  <si>
    <t>Instalación especializada de maquinaria y equipo industrial.</t>
  </si>
  <si>
    <t>Producción de gas; distribución de combustibles gaseosos por tuberías</t>
  </si>
  <si>
    <t>Suministro de vapor y aire acondicionado.</t>
  </si>
  <si>
    <t>Captación, tratamiento y distribución de agua.</t>
  </si>
  <si>
    <t>Evacuación y tratamiento de aguas residuales.</t>
  </si>
  <si>
    <t>Recolección de desechos no peligrosos.</t>
  </si>
  <si>
    <t>Recolección de desechos peligrosos.</t>
  </si>
  <si>
    <t>Tratamiento y disposición de desechos no peligrosos.</t>
  </si>
  <si>
    <t>Tratamiento y disposición de desechos peligrosos.</t>
  </si>
  <si>
    <t>Recuperación de materiales.</t>
  </si>
  <si>
    <t>Actividades de saneamiento ambiental y otros servicios de gestión de desechos.</t>
  </si>
  <si>
    <t>Construcción de edificios residenciales.</t>
  </si>
  <si>
    <t>Construcción de edificios no residenciales</t>
  </si>
  <si>
    <t>Construcción de carreteras y vías de ferrocarril.</t>
  </si>
  <si>
    <t>Construcción de proyectos de servicio público.</t>
  </si>
  <si>
    <t>Construcción de otras obras de ingeniería civil.</t>
  </si>
  <si>
    <t>Demolición.</t>
  </si>
  <si>
    <t>Preparación del terreno.</t>
  </si>
  <si>
    <t>Instalaciones eléctricas.</t>
  </si>
  <si>
    <t>Instalaciones de fontanería, calefacción y aire acondicionado.</t>
  </si>
  <si>
    <t>Otras instalaciones especializadas.</t>
  </si>
  <si>
    <t>Terminación y acabado de edificios y obras de ingeniería civil.</t>
  </si>
  <si>
    <t>Otras actividades especializadas para la construcción de edificios y obras de ingeniería civil.</t>
  </si>
  <si>
    <t>Comercio de vehículos automotores nuevos.</t>
  </si>
  <si>
    <t>Comercio de vehículos automotores usados.</t>
  </si>
  <si>
    <t>Mantenimiento y reparación de vehículos automotores.</t>
  </si>
  <si>
    <t>Comercio de partes, piezas (autopartes) y accesorios (lujos) para vehículos automotores.</t>
  </si>
  <si>
    <t>Comercio de motocicletas y de sus partes, piezas y accesorios.</t>
  </si>
  <si>
    <t>Mantenimiento y reparación de motocicletas y de sus partes y piezas.</t>
  </si>
  <si>
    <t>Comercio al por mayor a cambio de una retribución o por contrata</t>
  </si>
  <si>
    <t>Comercio al por mayor de materias primas agropecuarias; animales vivos.</t>
  </si>
  <si>
    <t>Comercio al por mayor de productos alimenticios.</t>
  </si>
  <si>
    <t>Comercio al por mayor de bebidas y tabaco.</t>
  </si>
  <si>
    <t>Comercio al por mayor de productos textiles, productos confeccionados para uso doméstico.</t>
  </si>
  <si>
    <t>Comercio al por mayor de prendas de vestir.</t>
  </si>
  <si>
    <t>Comercio al por mayor de calzado.</t>
  </si>
  <si>
    <t>Comercio al por mayor de aparatos y equipo de uso doméstico.</t>
  </si>
  <si>
    <t>Comercio al por mayor de productos farmacéuticos, medicinales, cosméticos y de tocador.</t>
  </si>
  <si>
    <t>Comercio al por mayor de otros utensilios domésticos n.c.p.</t>
  </si>
  <si>
    <t>Comercio al por mayor de computadores, equipo periférico y programas de informática.</t>
  </si>
  <si>
    <t>Comercio al por mayor de equipo, partes y piezas electrónicos y de telecomunicaciones.</t>
  </si>
  <si>
    <t>Comercio al por mayor de maquinaria y equipo agropecuarios.</t>
  </si>
  <si>
    <t>Comercio al por mayor de otros tipos de maquinaria y equipo n.c.p.</t>
  </si>
  <si>
    <t>Comercio al por mayor de combustibles sólidos, líquidos, gaseosos y productos conexos.</t>
  </si>
  <si>
    <t>Comercio al por mayor de metales y productos metalíferos.</t>
  </si>
  <si>
    <t>Comercio al por mayor de materiales de construcción, artículos de ferretería, pinturas, productos de vidrio, equipo y materiales de fontanería y calefacción.</t>
  </si>
  <si>
    <t>Comercio al por mayor de productos químicos básicos, cauchos y plásticos en formas primarias y productos químicos de uso agropecuario.</t>
  </si>
  <si>
    <t>Comercio al por mayor de desperdicios, desechos y chatarra.</t>
  </si>
  <si>
    <t>Comercio al por mayor de otros productos n.c.p.</t>
  </si>
  <si>
    <t>Comercio al por mayor no especializado</t>
  </si>
  <si>
    <t>Comercio al por menor en establecimientos no especializados, con surtido compuesto principalmente por productos diferentes de alimentos (víveres en general), bebidas y tabaco.</t>
  </si>
  <si>
    <t>Comercio al por menor de combustible para automotores.</t>
  </si>
  <si>
    <t>Comercio al por menor de lubricantes (aceites, grasas), aditivos y productos de limpieza para vehículos automotores.</t>
  </si>
  <si>
    <t>Comercio al por menor de computadores, equipos periféricos, programas de informática y equipos de telecomunicaciones en establecimientos especializados.</t>
  </si>
  <si>
    <t>Comercio al por menor de equipos y aparatos de sonido y de video, en establecimientos especializados.</t>
  </si>
  <si>
    <t>Comercio al por menor de productos textiles en establecimientos especializados.</t>
  </si>
  <si>
    <t>Comercio al por menor de artículos de ferretería, pinturas y productos de vidrio en establecimientos especializados.</t>
  </si>
  <si>
    <t>Comercio al por menor de tapices, alfombras y cubrimientos para paredes y pisos en establecimientos especializados.</t>
  </si>
  <si>
    <t>Comercio al por menor de electrodomésticos y gasodomésticos de uso doméstico, muebles y equipos de iluminación.</t>
  </si>
  <si>
    <t>Comercio al por menor de artículos y utensilios de uso doméstico.</t>
  </si>
  <si>
    <t>Comercio al por menor de otros artículos domésticos en establecimientos especializados.</t>
  </si>
  <si>
    <t>Comercio al por menor de libros, periódicos, materiales y artículos de papelería y escritorio, en establecimientos especializados.</t>
  </si>
  <si>
    <t>Comercio al por menor de artículos deportivos, en establecimientos especializados.</t>
  </si>
  <si>
    <t>Comercio al por menor de otros artículos culturales y de entretenimiento n.c.p. en establecimientos especializados</t>
  </si>
  <si>
    <t>Comercio al por menor de prendas de vestir y sus accesorios (incluye artículos de piel) en establecimientos especializados.</t>
  </si>
  <si>
    <t>Comercio al por menor de todo tipo de calzado y artículos de cuero y sucedáneos del cuero en establecimientos especializados.</t>
  </si>
  <si>
    <t>Comercio al por menor de productos farmacéuticos y medicinales, cosméticos y artículos de tocador en establecimientos especializados.</t>
  </si>
  <si>
    <t>Comercio al por menor de otros productos nuevos en establecimientos especializados.</t>
  </si>
  <si>
    <t>Comercio al por menor de artículos de segunda mano.</t>
  </si>
  <si>
    <t>Comercio al por menor de alimentos, bebidas y tabaco, en puestos de venta móviles.</t>
  </si>
  <si>
    <t>Comercio al por menor de productos textiles, prendas de vestir y calzado, en puestos de venta móviles.</t>
  </si>
  <si>
    <t>Comercio al por menor de otros productos en puestos de venta móviles.</t>
  </si>
  <si>
    <t>Comercio al por menor realizado a través de internet.</t>
  </si>
  <si>
    <t>Comercio al por menor realizado a través de casas de venta o por correo.</t>
  </si>
  <si>
    <t>Otros tipos de comercio al por menor no realizado en establecimientos, puestos de venta o mercados.</t>
  </si>
  <si>
    <t>Almacenamiento y depósito.</t>
  </si>
  <si>
    <t>Actividades de estaciones, vías y servicios complementarios para el transporte terrestre.</t>
  </si>
  <si>
    <t>Actividades de puertos y servicios complementarios para el transporte acuático.</t>
  </si>
  <si>
    <t>Actividades de aeropuertos, servicios de navegación aérea y demás actividades conexas al transporte aéreo.</t>
  </si>
  <si>
    <t>Manipulación de carga.</t>
  </si>
  <si>
    <t>Alojamiento en hoteles.</t>
  </si>
  <si>
    <t>Alojamiento en apartahoteles.</t>
  </si>
  <si>
    <t>Alojamiento en centros vacacionales.</t>
  </si>
  <si>
    <t>Alojamiento rural.</t>
  </si>
  <si>
    <t>Otros tipos de alojamientos para visitantes.</t>
  </si>
  <si>
    <t>Actividades de zonas de camping y parques para vehículos recreacionales.</t>
  </si>
  <si>
    <t>Servicio por horas</t>
  </si>
  <si>
    <t>Otros tipos de alojamiento n.c.p.</t>
  </si>
  <si>
    <t>Actividades de telecomunicaciones alámbricas</t>
  </si>
  <si>
    <t>Actividades de telecomunicaciones inalámbricas</t>
  </si>
  <si>
    <t>Actividades de telecomunicación satelital</t>
  </si>
  <si>
    <t>Otras actividades de telecomunicaciones</t>
  </si>
  <si>
    <t>Actividades inmobiliarias realizadas con bienes propios o arrendados</t>
  </si>
  <si>
    <t>Actividades inmobiliarias realizadas a cambio de una retribución o por contrata</t>
  </si>
  <si>
    <t>Alquiler y arrendamiento de vehículos automotores</t>
  </si>
  <si>
    <t>Alquiler y arrendamiento de equipo recreativo y deportivo</t>
  </si>
  <si>
    <t>Alquiler de videos y discos</t>
  </si>
  <si>
    <t>Alquiler y arrendamiento de otros efectos personales y enseres domésticos n.c.p.</t>
  </si>
  <si>
    <t>Alquiler y arrendamiento de otros tipos de maquinaria, equipo y bienes tangibles n.c.p.</t>
  </si>
  <si>
    <t>Arrendamiento de propiedad intelectual y productos similares, excepto obras protegidas por derechos de autor</t>
  </si>
  <si>
    <t>Actividades de agencias de empleo</t>
  </si>
  <si>
    <t>Actividades de agencias de empleo temporal</t>
  </si>
  <si>
    <t>Otras actividades de suministro de recurso humano.</t>
  </si>
  <si>
    <t>Actividades de las agencias de viaje.</t>
  </si>
  <si>
    <t>Actividades de operadores turísticos</t>
  </si>
  <si>
    <t>Otros servicios de reserva y actividades relacionadas.</t>
  </si>
  <si>
    <t>Actividades de seguridad privada.</t>
  </si>
  <si>
    <t>Actividades de servicios de sistemas de seguridad.</t>
  </si>
  <si>
    <t>Actividades de detectives e investigadores privados.</t>
  </si>
  <si>
    <t>Actividades combinadas de apoyo a instalaciones</t>
  </si>
  <si>
    <t>Limpieza general interior de edificios.</t>
  </si>
  <si>
    <t>Otras actividades de limpieza de edificios e instalaciones industriales.</t>
  </si>
  <si>
    <t>Actividades de paisajismo y servicios de mantenimiento conexos</t>
  </si>
  <si>
    <t>Actividades combinadas de servicios administrativos de oficina.</t>
  </si>
  <si>
    <t>Fotocopiado, preparación de documentos y otras actividades especializadas de apoyo a oficina.</t>
  </si>
  <si>
    <t>Actividades de centros de llamadas (Call center).</t>
  </si>
  <si>
    <t>Organización de convenciones y eventos comerciales.</t>
  </si>
  <si>
    <t>Actividades de agencias de cobranza y oficinas de calificación crediticia.</t>
  </si>
  <si>
    <t>Actividades de envase y empaque.</t>
  </si>
  <si>
    <t>Otras actividades de servicio de apoyo a las empresas n.c.p.</t>
  </si>
  <si>
    <t>Actividades de apoyo a la educación.</t>
  </si>
  <si>
    <t>Actividades de hospitales y clínicas, con internación</t>
  </si>
  <si>
    <t>Actividades de atención residencial medicalizada de tipo general</t>
  </si>
  <si>
    <t>Actividades de atención residencial, para el cuidado de pacientes con retardo mental, enfermedad mental y consumo de sustancias psicoactivas</t>
  </si>
  <si>
    <t>Actividades de atención en instituciones para el cuidado de personas mayores y/o discapacitadas.</t>
  </si>
  <si>
    <t>Otras actividades de atención en instituciones con alojamiento</t>
  </si>
  <si>
    <t>Actividades de asistencia social sin alojamiento para personas mayores y discapacitadas.</t>
  </si>
  <si>
    <t>Actividades de juegos de azar y apuestas</t>
  </si>
  <si>
    <t>Actividades de parques de atracciones y parques temáticos.</t>
  </si>
  <si>
    <t>Otras actividades recreativas y de esparcimiento n.c.p</t>
  </si>
  <si>
    <t>Mantenimiento y reparación de computadores y de equipo periférico.</t>
  </si>
  <si>
    <t>Mantenimiento y reparación de equipos de comunicación.</t>
  </si>
  <si>
    <t>Mantenimiento y reparación de aparatos electrónicos de consumo.</t>
  </si>
  <si>
    <t>Mantenimiento y reparación de aparatos y equipos domésticos y de jardinería.</t>
  </si>
  <si>
    <t>Reparación de calzado y artículos de cuero.</t>
  </si>
  <si>
    <t>Reparación de muebles y accesorios para el hogar.</t>
  </si>
  <si>
    <t>Mantenimiento y reparación de otros efectos personales y enseres domésticos.</t>
  </si>
  <si>
    <t>Lavado y limpieza, incluso la limpieza en seco, de productos textiles y de piel.</t>
  </si>
  <si>
    <t>Pompas fúnebres y actividades relacionadas.</t>
  </si>
  <si>
    <t>Otras actividades de servicios personales n.c.p.</t>
  </si>
  <si>
    <t>Edición de libros.</t>
  </si>
  <si>
    <t>Edición de directorios y listas de correo.</t>
  </si>
  <si>
    <t>Edición de periódicos, revistas y otras publicaciones periódicas.</t>
  </si>
  <si>
    <t>Edición de programas de informática (software).</t>
  </si>
  <si>
    <t>Actividades de exhibición de películas cinematográficas y videos.</t>
  </si>
  <si>
    <t>Actividades de desarrollo de sistemas informáticos (planificación, análisis, diseño, programación, pruebas)</t>
  </si>
  <si>
    <t>Actividades de consultoría informática y actividades de administración de instalaciones informáticas.</t>
  </si>
  <si>
    <t>Otras actividades de tecnologías de información y actividades de servicios informáticos</t>
  </si>
  <si>
    <t>Procesamiento de datos, alojamiento (hosting) y actividades relacionadas.</t>
  </si>
  <si>
    <t>Portales web</t>
  </si>
  <si>
    <t>Actividades de agencias de noticias.</t>
  </si>
  <si>
    <t>Otras actividades de servicio de información n.c.p.</t>
  </si>
  <si>
    <t>Otras actividades de distribución de fondos</t>
  </si>
  <si>
    <t>Otras actividades de servicio financiero, excepto las de seguros y pensiones n.c.p.</t>
  </si>
  <si>
    <t>Administración de mercados financieros</t>
  </si>
  <si>
    <t>Corretaje de valores y de contratos de productos básicos</t>
  </si>
  <si>
    <t>Otras actividades relacionadas con el mercado de valores</t>
  </si>
  <si>
    <t>Actividades de las casas de cambio</t>
  </si>
  <si>
    <t>Actividades de los profesionales de compra y venta de divisas</t>
  </si>
  <si>
    <t>Otras actividades auxiliares de las actividades de servicios financieros n.c.p.</t>
  </si>
  <si>
    <t>Actividades de agentes y corredores de seguros</t>
  </si>
  <si>
    <t>Evaluación de riesgos y daños, y otras actividades de servicios auxiliares</t>
  </si>
  <si>
    <t>Actividades de administración de fondos</t>
  </si>
  <si>
    <t>Actividades jurídicas.</t>
  </si>
  <si>
    <t>Actividades de contabilidad, teneduría de libros, auditoría financiera y asesoría tributaria.</t>
  </si>
  <si>
    <t>Actividades de administración empresarial.</t>
  </si>
  <si>
    <t>Actividades de consultoría de gestión.</t>
  </si>
  <si>
    <t>Ensayos y análisis técnicos.</t>
  </si>
  <si>
    <t>Investigaciones y desarrollo experimental en el campo de las ciencias naturales y la ingeniería.</t>
  </si>
  <si>
    <t>Investigaciones y desarrollo experimental en el campo de las ciencias sociales y las humanidades.</t>
  </si>
  <si>
    <t>Publicidad</t>
  </si>
  <si>
    <t>Estudios de mercado y realización de encuestas de opinión pública.</t>
  </si>
  <si>
    <t>Actividades especializadas de diseño.</t>
  </si>
  <si>
    <t>Actividades de fotografía</t>
  </si>
  <si>
    <t>Otras actividades profesionales, científicas y técnicas n.c.p.</t>
  </si>
  <si>
    <t>Actividades veterinarias.</t>
  </si>
  <si>
    <t>Educación de la primera infancia.</t>
  </si>
  <si>
    <t>Educación preescolar.</t>
  </si>
  <si>
    <t>Educación básica primaria.</t>
  </si>
  <si>
    <t>Educación básica secundaria.</t>
  </si>
  <si>
    <t>Educación media académica.</t>
  </si>
  <si>
    <t>Educación media técnica y de formación laboral.</t>
  </si>
  <si>
    <t>Establecimientos que combinan diferentes niveles de educación.</t>
  </si>
  <si>
    <t>Educación técnica profesional.</t>
  </si>
  <si>
    <t>Educación tecnológica.</t>
  </si>
  <si>
    <t>Educación de instituciones universitarias o de escuelas tecnológicas.</t>
  </si>
  <si>
    <t>Educación de universidades.</t>
  </si>
  <si>
    <t>Formación académica no formal.</t>
  </si>
  <si>
    <t>Enseñanza deportiva y recreativa.</t>
  </si>
  <si>
    <t>Enseñanza cultural.</t>
  </si>
  <si>
    <t>Otros tipos de educación n.c.p.</t>
  </si>
  <si>
    <t>Actividades de la práctica médica, sin internación.</t>
  </si>
  <si>
    <t>Actividades de la práctica odontológica.</t>
  </si>
  <si>
    <t>Actividades de apoyo diagnóstico.</t>
  </si>
  <si>
    <t>Actividades de apoyo terapéutico.</t>
  </si>
  <si>
    <t>Otras actividades de atención de la salud humana.</t>
  </si>
  <si>
    <t>Expendio a la mesa de comidas preparadas.</t>
  </si>
  <si>
    <t>Expendio por autoservicio de comidas preparadas.</t>
  </si>
  <si>
    <t>Expendio de comidas preparadas en cafeterías.</t>
  </si>
  <si>
    <t>Otros tipos de expendio de comidas preparadas n.c.p.</t>
  </si>
  <si>
    <t>Catering para eventos.</t>
  </si>
  <si>
    <t>Actividades de otros servicios de comidas.</t>
  </si>
  <si>
    <t>Expendio de bebidas alcohólicas para el consumo dentro del establecimiento</t>
  </si>
  <si>
    <t>Transporte férreo de pasajeros.</t>
  </si>
  <si>
    <t>Transporte férreo de carga.</t>
  </si>
  <si>
    <t>Transporte de pasajeros.</t>
  </si>
  <si>
    <t>Transporte mixto.</t>
  </si>
  <si>
    <t>Transporte de carga por carretera.</t>
  </si>
  <si>
    <t>Transporte por tuberías.</t>
  </si>
  <si>
    <t>Transporte de pasajeros marítimo y de cabotaje.</t>
  </si>
  <si>
    <t>Transporte de carga marítimo y de cabotaje.</t>
  </si>
  <si>
    <t>Transporte fluvial de pasajeros.</t>
  </si>
  <si>
    <t>Transporte fluvial de carga.</t>
  </si>
  <si>
    <t>Transporte aéreo nacional de pasajeros.</t>
  </si>
  <si>
    <t>Transporte aéreo internacional de pasajeros.</t>
  </si>
  <si>
    <t>Transporte aéreo nacional de carga.</t>
  </si>
  <si>
    <t>Transporte aéreo internacional de carga.</t>
  </si>
  <si>
    <t>Otras actividades complementarias al transporte.</t>
  </si>
  <si>
    <t>Actividades postales nacionales.</t>
  </si>
  <si>
    <t>Actividades de mensajería.</t>
  </si>
  <si>
    <t>Primaria</t>
  </si>
  <si>
    <t>Cultivo de cereales (excepto arroz), legumbres y semillas oleaginosas.</t>
  </si>
  <si>
    <t>Cultivo de arroz.</t>
  </si>
  <si>
    <t>Cultivo de hortalizas, raíces y tubérculos.</t>
  </si>
  <si>
    <t>Cultivo de tabaco.</t>
  </si>
  <si>
    <t>Cultivo de plantas textiles.</t>
  </si>
  <si>
    <t>Otros cultivos transitorios n.c.p.</t>
  </si>
  <si>
    <t>Cultivo de frutas tropicales y subtropicales.</t>
  </si>
  <si>
    <t>Cultivo de plátano y banano.</t>
  </si>
  <si>
    <t>Cultivo de café.</t>
  </si>
  <si>
    <t>Cultivo de caña de azúcar.</t>
  </si>
  <si>
    <t>Cultivo de flor de corte.</t>
  </si>
  <si>
    <t>Cultivo de palma para aceite (palma africana) y otros frutos oleaginosos.</t>
  </si>
  <si>
    <t>Cultivo de plantas con las que se preparan bebidas.</t>
  </si>
  <si>
    <t>Cultivo de especias y de plantas aromáticas y medicinales.</t>
  </si>
  <si>
    <t>Otros cultivos permanentes n.c.p.</t>
  </si>
  <si>
    <t>Propagación de plantas (actividades de los viveros, excepto viveros).</t>
  </si>
  <si>
    <t>Cría de ganado bovino y bufalino.</t>
  </si>
  <si>
    <t>Cría de caballos y otros equinos.</t>
  </si>
  <si>
    <t>Cría de ovejas y cabras.</t>
  </si>
  <si>
    <t>Cría de ganado porcino.</t>
  </si>
  <si>
    <t>Cría de aves de corral.</t>
  </si>
  <si>
    <t>Cría de otros animales n.c.p.</t>
  </si>
  <si>
    <t>Explotación mixta (agrícola y pecuaria).</t>
  </si>
  <si>
    <t>Actividades posteriores a la cosecha.</t>
  </si>
  <si>
    <t>Caza ordinaria y mediante trampas y actividades de servicios conexas.</t>
  </si>
  <si>
    <t>Silvicultura y otras actividades forestales.</t>
  </si>
  <si>
    <t>Extracción de madera.</t>
  </si>
  <si>
    <t>Recolección de productos forestales diferentes a la madera.</t>
  </si>
  <si>
    <t>Pesca marítima.</t>
  </si>
  <si>
    <t>Pesca de agua dulce.</t>
  </si>
  <si>
    <t>Acuicultura marítima.</t>
  </si>
  <si>
    <t>Acuicultura de agua dulce.</t>
  </si>
  <si>
    <t>Cultural</t>
  </si>
  <si>
    <t>Creación literaria.</t>
  </si>
  <si>
    <t>Creación musical.</t>
  </si>
  <si>
    <t>Creación teatral.</t>
  </si>
  <si>
    <t>Creación audiovisual.</t>
  </si>
  <si>
    <t>Artes plásticas y visuales.</t>
  </si>
  <si>
    <t>Actividades teatrales.</t>
  </si>
  <si>
    <t>Actividades de espectáculos musicales en vivo.</t>
  </si>
  <si>
    <t>Otras actividades de espectáculos en vivo.</t>
  </si>
  <si>
    <t>Actividades de bibliotecas y archivos.</t>
  </si>
  <si>
    <t>Actividades y funcionamiento de museos, conservación de edificios y sitios históricos.</t>
  </si>
  <si>
    <t>Actividades de jardines botánicos, zoológicos y reservas naturales.</t>
  </si>
  <si>
    <t>Deportiva</t>
  </si>
  <si>
    <t>Gestión de instalaciones deportivas.</t>
  </si>
  <si>
    <t>Actividades de clubes deportivos.</t>
  </si>
  <si>
    <t>Otras actividades deportivas.</t>
  </si>
  <si>
    <t>Hogares</t>
  </si>
  <si>
    <t>Actividades de los hogares individuales como empleadores de personal doméstico.</t>
  </si>
  <si>
    <t>Actividades no diferenciadas de los hogares individuales como productores de bienes para uso propio.</t>
  </si>
  <si>
    <t>Actividades no diferenciadas de los hogares individuales como productores de servicios para uso propio.</t>
  </si>
  <si>
    <t>T1</t>
  </si>
  <si>
    <t>TARIFA</t>
  </si>
  <si>
    <t>T2</t>
  </si>
  <si>
    <t>Actividades de apoyo a la agricultura</t>
  </si>
  <si>
    <t>T3</t>
  </si>
  <si>
    <t>TIPO DE CONTRIBUYENTE:</t>
  </si>
  <si>
    <t>Renta líquida</t>
  </si>
  <si>
    <t>DATOS INFORMATIVOS</t>
  </si>
  <si>
    <t>DETERMINACIÓN DE IMPUESTOS POR EL RÉGIMEN ORDINARIO</t>
  </si>
  <si>
    <t>ICA</t>
  </si>
  <si>
    <t>SI</t>
  </si>
  <si>
    <t>Rangos en UVT</t>
  </si>
  <si>
    <t>Tarifa Marginal</t>
  </si>
  <si>
    <t>Instrucción para calcular la retención ("impuesto") en $</t>
  </si>
  <si>
    <t>Calculo en $ del valor de la retención</t>
  </si>
  <si>
    <t>desde</t>
  </si>
  <si>
    <t>Hasta</t>
  </si>
  <si>
    <t>Ninguna</t>
  </si>
  <si>
    <t>En adelante</t>
  </si>
  <si>
    <t>&gt;1090</t>
  </si>
  <si>
    <t>(Ingreso laboral gravado expresado en UVT menos 1090 UVT)*19%</t>
  </si>
  <si>
    <t>RENTA LÍQUIDA EN PESOS</t>
  </si>
  <si>
    <t>RENTA LÍQUIDA EN UVT</t>
  </si>
  <si>
    <t>(Ingreso laboral gravado expresado en UVT menos 1700 UVT)*28% más 116 UVT</t>
  </si>
  <si>
    <t>&gt;1700</t>
  </si>
  <si>
    <t>&gt;4100</t>
  </si>
  <si>
    <t>&gt;8670</t>
  </si>
  <si>
    <t>&gt;18970</t>
  </si>
  <si>
    <t>&gt;31000</t>
  </si>
  <si>
    <t>TOTAL IMPUESTOS SISTEMA ORDINARIO</t>
  </si>
  <si>
    <t>TARIFAS RÉGIMEN SIMPLE</t>
  </si>
  <si>
    <r>
      <t>(Ingreso laboral gravado expresado en UVT menos 4100 UVT)*</t>
    </r>
    <r>
      <rPr>
        <b/>
        <i/>
        <sz val="14"/>
        <rFont val="Calibri"/>
        <family val="2"/>
        <scheme val="minor"/>
      </rPr>
      <t>33%</t>
    </r>
    <r>
      <rPr>
        <i/>
        <sz val="14"/>
        <rFont val="Calibri"/>
        <family val="2"/>
        <scheme val="minor"/>
      </rPr>
      <t xml:space="preserve"> más 788 UVT</t>
    </r>
  </si>
  <si>
    <r>
      <t>(Ingreso laboral gravado expresado en UVT menos 8670 UVT)*</t>
    </r>
    <r>
      <rPr>
        <b/>
        <i/>
        <sz val="14"/>
        <rFont val="Calibri"/>
        <family val="2"/>
        <scheme val="minor"/>
      </rPr>
      <t>35%</t>
    </r>
    <r>
      <rPr>
        <i/>
        <sz val="14"/>
        <rFont val="Calibri"/>
        <family val="2"/>
        <scheme val="minor"/>
      </rPr>
      <t xml:space="preserve"> más 2296 UVT</t>
    </r>
  </si>
  <si>
    <r>
      <t>(Ingreso laboral gravado expresado en UVT menos 18970 UVT)*</t>
    </r>
    <r>
      <rPr>
        <b/>
        <i/>
        <sz val="14"/>
        <rFont val="Calibri"/>
        <family val="2"/>
        <scheme val="minor"/>
      </rPr>
      <t>37%</t>
    </r>
    <r>
      <rPr>
        <i/>
        <sz val="14"/>
        <rFont val="Calibri"/>
        <family val="2"/>
        <scheme val="minor"/>
      </rPr>
      <t xml:space="preserve"> más 5901 UVT</t>
    </r>
  </si>
  <si>
    <r>
      <t>(Ingreso laboral gravado expresado en UVT menos 31000 UVT)*</t>
    </r>
    <r>
      <rPr>
        <b/>
        <i/>
        <sz val="14"/>
        <rFont val="Calibri"/>
        <family val="2"/>
        <scheme val="minor"/>
      </rPr>
      <t>39%</t>
    </r>
    <r>
      <rPr>
        <i/>
        <sz val="14"/>
        <rFont val="Calibri"/>
        <family val="2"/>
        <scheme val="minor"/>
      </rPr>
      <t xml:space="preserve"> más 10352 UVT</t>
    </r>
  </si>
  <si>
    <t>TARIFA DE RENTA PERSONAS NATURALES. ART. 241 E.T.</t>
  </si>
  <si>
    <t>1. Tiendas pequeñas, mini-mercados, micro-mercados y peluquería:</t>
  </si>
  <si>
    <t>INGRESOS BRUTOS ANUALES</t>
  </si>
  <si>
    <t>TARIFA SIMPLE</t>
  </si>
  <si>
    <t>CONSOLIDADA</t>
  </si>
  <si>
    <t>INFERIOR (UVT)</t>
  </si>
  <si>
    <t>IGUAL O SUPERIOR (UVT)</t>
  </si>
  <si>
    <t>IMPUESTO</t>
  </si>
  <si>
    <t>INGRESOS EN PESOS</t>
  </si>
  <si>
    <t>INRESOS EN UVT</t>
  </si>
  <si>
    <t>TOTAL IMPUESTO SIMPLE</t>
  </si>
  <si>
    <t>CONVENIENCIA DEL SISTEMA</t>
  </si>
  <si>
    <t>IVA</t>
  </si>
  <si>
    <t>A. PERSONA NATURAL NACIONAL O EXTRANJERA</t>
  </si>
  <si>
    <t>Con ingresos brutos ≥  al 20% de los ingresos totales</t>
  </si>
  <si>
    <t>¿SE PUEDE ACOGER AL RÉGIMEN SIMPLE?</t>
  </si>
  <si>
    <t>MATRIZ PARA DECIDIR SI PUEDE PERTENECER AL RÉGIMEN SIMPLE</t>
  </si>
  <si>
    <t>MATRIZ PARA DECIDIR SI  PUEDE PERTENECER AL REGIMEN SIMPLE</t>
  </si>
  <si>
    <t>B.SOCIEDADES.</t>
  </si>
  <si>
    <t>Con ingresos brutos ≥ al 20% de los ingresos totales</t>
  </si>
  <si>
    <t>S/N</t>
  </si>
  <si>
    <t>¿Tiene rentas exentas o descuentos tributarios significativos? Recuerde que en el sistema SIMPLE se pierden estos beneficios</t>
  </si>
  <si>
    <t>Ingresos brutos anuales (fiscales)</t>
  </si>
  <si>
    <t xml:space="preserve">Ingresos No Constitutivos de Renta </t>
  </si>
  <si>
    <t>Ingresos Netos - Base SIMPLE</t>
  </si>
  <si>
    <t>Porcentaje rentabilidad sobre ingresos brutos</t>
  </si>
  <si>
    <t>DIFERENCIA ENTRE IMPUESTOS</t>
  </si>
  <si>
    <t>Digite su Código CIIU actividad principal</t>
  </si>
  <si>
    <t>Digite su Código CIIU actividad secundaria</t>
  </si>
  <si>
    <t>Tarifa aplicable actividad secundaria</t>
  </si>
  <si>
    <t>Tarifa aplicable actividad principal</t>
  </si>
  <si>
    <t>CONVENIENCIA DEL SISTEMA SIMPLE DE TRIBUTACIÓN VS RENTA ORDINARIA</t>
  </si>
  <si>
    <t>Casillas diligenciables</t>
  </si>
  <si>
    <t>Casillas no diligenciables</t>
  </si>
  <si>
    <t>Tarifa ICA (Por mil)</t>
  </si>
  <si>
    <t>Valor UVT</t>
  </si>
  <si>
    <t>¿Avisos y tableros?</t>
  </si>
  <si>
    <t>Ingresos recaudados por medios electrónicos</t>
  </si>
  <si>
    <t>Impuesto de renta sociedades</t>
  </si>
  <si>
    <t>Impuesto de renta Persona Natural</t>
  </si>
  <si>
    <t>Avisos y tableros</t>
  </si>
  <si>
    <t>Componente ICA territorial</t>
  </si>
  <si>
    <t>Aportes anuales a pensiones obligatorias a cargo del empleador</t>
  </si>
  <si>
    <t>DETERMINACIÓN DE IMPUESTO RÉGIMEN SIMPLE</t>
  </si>
  <si>
    <t>Descuento aportes a pensión</t>
  </si>
  <si>
    <t>Descuento por pagos electrónicos</t>
  </si>
  <si>
    <t>TOTAL IMPUESTO RÉGIMEN SIMPLE</t>
  </si>
  <si>
    <t xml:space="preserve">* Si al evaluar todas las anteriores variables su cliente acierta todas las respuestas marcadas con color azul en el SI  y en el NO, </t>
  </si>
  <si>
    <t xml:space="preserve">   tal como están estructuradas, usted se puede acoger al régimen SIMPLE.</t>
  </si>
  <si>
    <t>NO</t>
  </si>
  <si>
    <r>
      <t xml:space="preserve">Porcentaje de compras con IVA
</t>
    </r>
    <r>
      <rPr>
        <b/>
        <sz val="11"/>
        <color theme="1"/>
        <rFont val="Tahoma"/>
        <family val="2"/>
      </rPr>
      <t>Solo para el grupo 1</t>
    </r>
  </si>
  <si>
    <t>Componente SIMPLE Nacional</t>
  </si>
  <si>
    <t>Es responsable de IVA antes de pertenecer al SIMPLE?</t>
  </si>
  <si>
    <t xml:space="preserve">IVA QUE SE GANA EN RENTABILIDAD </t>
  </si>
  <si>
    <t>6. Actividades clasificadas en codigos CIIU 4665,3830, 3811</t>
  </si>
  <si>
    <t>T6</t>
  </si>
  <si>
    <t>2. Actividades comerciales al por mayor y detal; servicios técnicos y mecánicos en los que predomina el factor material sobre el intelectual, los electricistas, los albañiles, los servicios de construcción y los talleres mecánicos de vehículos y electrodomésticos; actividades industriales, incluidas las de agro-industria, miniindustria y micro-industria; actividades de telecomunicaciones; y las demás actividades no incluidas en los siguientes numerales:</t>
  </si>
  <si>
    <t>Arts. 903 a 916 E.T. Actualizado con Ley 2277 de 2022</t>
  </si>
  <si>
    <t xml:space="preserve">    </t>
  </si>
  <si>
    <t xml:space="preserve">    tal como están estructuradas, usted se puede acoger al régimen SIMPLE.</t>
  </si>
  <si>
    <t>* Si al evaluar todas las anteriores variables su cliente acierta todas las respuestas marcadas con color azul en el SI y en el NO,</t>
  </si>
  <si>
    <t>Si al responder alguna de las preguntas propuestas aparece el semáforo en rojo, se traducirá  que   el contribuyente no podrá acogerse este sistema.</t>
  </si>
  <si>
    <t>Si al responder algunas de la preguntas propuestas el semáforo se prende en rojo, significará  que el contribuyente no podrá acogerse este sistema.</t>
  </si>
  <si>
    <t xml:space="preserve">* Con una sola respuesta en sentido contrario  a las afirmaciones del SI o NO propuestas,  su cliente no podrá pertenecer al régimen SIMPLE. </t>
  </si>
  <si>
    <t>Persona Natural</t>
  </si>
  <si>
    <t>Si realiza actividades de recolección, recuperación y comercialización de desperdicios, desechos y chatarra, de que trata el grupo 6 ¿verificó que las utilidades netas sean iguales o inferiores al 3% del ingreso bruto?. Nral 11 Art. 906 E.T.</t>
  </si>
  <si>
    <t>Si realiza actividades de recolección, recuperación y comercialización de desperdicios, desechos y chatarra, de que trata el grupo 6 ¿verificó que las utilidades netas sean iguales o inferiores al 3% del ingreso bruto?</t>
  </si>
  <si>
    <t>¿Sus accionistas son personas naturales residentes en Colombia?</t>
  </si>
  <si>
    <t>¿Residente en Colombia?</t>
  </si>
  <si>
    <t>¿Desarrolla una empresa?</t>
  </si>
  <si>
    <t xml:space="preserve">¿Ingresos brutos del año anterior menores  a 100.000 UVT? Revise el monto consolidado si es socio o administra sociedades. Art. 905 E.T. </t>
  </si>
  <si>
    <t>¿Ingresos brutos del presente año de inicio menores  a 100.000 UVT ? Revise el monto consolidado si es socio o administra sociedades. Art. 905 E.T.</t>
  </si>
  <si>
    <t>¿Cuenta con inscripción activa en el RUT y con todos mecanismos de cumplimiento del sistema de facturación electrónica?</t>
  </si>
  <si>
    <t>¿Esta en capacidad de tener firma electrónica?</t>
  </si>
  <si>
    <t>¿En el ejercicio de sus actividades se configuran los elementos propios de un contrato realidad laboral?</t>
  </si>
  <si>
    <t>¿Se dedica a las actividades de microcrédito?</t>
  </si>
  <si>
    <t>¿Es intermediario en gestión y venta de activos?</t>
  </si>
  <si>
    <t>¿Recibe arrendamientos?</t>
  </si>
  <si>
    <t>¿Realiza actividades que generan rentas pasivas? (dividendos, intereses, explotación de intangibles, etc, 
Art. 884 E.T)</t>
  </si>
  <si>
    <t>¿Presta servicios de asesoría financiera y/o estructuración de créditos?</t>
  </si>
  <si>
    <t>¿Realiza actividades de factoraje?</t>
  </si>
  <si>
    <t>¿Realiza actividades de importación, exportación o comercialización de automóviles?</t>
  </si>
  <si>
    <t>¿Realiza la actividad de importación de combustibles?</t>
  </si>
  <si>
    <t>¿Desarrolla simultáneamente una de las actividades ubicadas en los numerales 9 a 16 y otra diferente?.</t>
  </si>
  <si>
    <t>¿Realizó la matriz de decisión y determinó un ahorro en impuestos según sus ingresos ,la rentabilidad, el efecto en el IVA para el Grupo 1 y el costo de los aportes obligatorios a pensiones del personal vinculado?</t>
  </si>
  <si>
    <t>¿Ingresos brutos del año anterior menores a 100.000  UVT?</t>
  </si>
  <si>
    <t>¿Ingresos brutos del presente año de inicio menores a 100.000 UVT?</t>
  </si>
  <si>
    <t>¿Es una persona jurídica extranjera o un establecimiento permanente de la persona jurídica extranjera?</t>
  </si>
  <si>
    <t>¿Los socios o administradores de esta sociedad tienen en sustancia una relación laboral con el contratante por tratarse de servicios personales prestados con habitualidad y subordinación?</t>
  </si>
  <si>
    <t>¿Esta sociedad es una filial, subsidiaria, agencia o sucursal de personas jurídicas nacionales o extranjeras no residentes?</t>
  </si>
  <si>
    <t>¿Esta sociedad es accionista, sucriptora, partícipe, fideicomitente o beneficiaria de otras sociedades  o entidades legales en Colombia o en el exterior?.</t>
  </si>
  <si>
    <t xml:space="preserve">¿Esta sociedad es una entidad financiera? </t>
  </si>
  <si>
    <t>¿Esta sociedad realiza actividades de microcrédito?.</t>
  </si>
  <si>
    <t>¿Es intermediaria en gestión y venta de activos?</t>
  </si>
  <si>
    <t>¿Realiza actividades que generan rentas pasivas (dividendos, intereses, explotación de intangibles, etc, art. 884 E.T.)?</t>
  </si>
  <si>
    <t>¿Realiza la actividad de generacion,transmisión,distribución o comercialización de energía eléctrica?.</t>
  </si>
  <si>
    <t xml:space="preserve">¿Se dedica a la producción o comercializacion de armas de fuego, municiones y pólvora,explosivos y detonantes? </t>
  </si>
  <si>
    <t>Desarrolla simultáneamente una de las actividades ubicadas en los numerales  12 a 21 y otra diferente?</t>
  </si>
  <si>
    <t>¿Esta sociedad es el resultado de una segregación, división o escisión de un negocio, que haya ocurrido en los 5 años anteriores al momento de la solicitud de inscripción a este régimen?</t>
  </si>
  <si>
    <t>¿Realizó la matriz de decisión y determinó un ahorro de impuestos según sus ingresos, la rentabilidad, el efecto en el IVA para el Grupo 1 y el costo de los aportes a pensiones obligatorias del personal vinculado?</t>
  </si>
  <si>
    <t>Extracción de aceites de origen vegetal crudos</t>
  </si>
  <si>
    <t>Elaboración de aceites y grasas de origen vegetal refinados.</t>
  </si>
  <si>
    <t>Elaboración de aceites y grasas de origen animal.</t>
  </si>
  <si>
    <t>Fabricación de joyas y artículos conexos.</t>
  </si>
  <si>
    <t>Fabricación de bisutería y artículos conexos.</t>
  </si>
  <si>
    <t>Actividades de guarderías para niños y niñas.</t>
  </si>
  <si>
    <t>T3 (Sic)</t>
  </si>
  <si>
    <t>Otros trabajos de edición.</t>
  </si>
  <si>
    <t>Actividades de producción de películas cinematográficas, videos, programas, anuncios y comerciales de televisión.</t>
  </si>
  <si>
    <t>Actividades de postproducción de películas cinematográficas, videos, programas, anuncios y comerciales de televisión.</t>
  </si>
  <si>
    <t>Actividades de distribución de películas cinematográficas, videos, programas, anuncios y comerciales de televisión.</t>
  </si>
  <si>
    <t>Actividades de grabación de sonido y edición de música.</t>
  </si>
  <si>
    <t>Actividades de programación y transmisión en el servicio de radiodifusión sonora.</t>
  </si>
  <si>
    <t>Actividades de programación y transmisión de televisión.</t>
  </si>
  <si>
    <t>Actividades de arquitectura.</t>
  </si>
  <si>
    <t>Actividades de ingeniería y otras actividades conexas de consultoría técnica.</t>
  </si>
  <si>
    <t>3Sic. Servicios profesionales, de consultoría y científicos en los que predomine el factor intelectual sobre el material, incluidos los servicios de profesiones liberales:</t>
  </si>
  <si>
    <t>3. Actividades de expendio de comidas y bebidas, y actividades de transporte:</t>
  </si>
  <si>
    <t>Gravamen a los movimientos financieros</t>
  </si>
  <si>
    <t>Descuento GMF</t>
  </si>
  <si>
    <t>Descuento mayor entre pagos electrónicos y GMF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</si>
</sst>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#,##0_ ;\-#,##0\ "/>
    <numFmt numFmtId="166" formatCode="_-* #,##0_-;\-* #,##0_-;_-* &quot;-&quot;??_-;_-@_-"/>
    <numFmt numFmtId="167" formatCode="0.0%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11"/>
      <color theme="1"/>
      <name val="Tahoma"/>
      <family val="2"/>
    </font>
    <font>
      <sz val="11"/>
      <color rgb="FF00B050"/>
      <name val="Tahoma"/>
      <family val="2"/>
    </font>
    <font>
      <sz val="11"/>
      <color rgb="FFFF0000"/>
      <name val="Tahoma"/>
      <family val="2"/>
    </font>
    <font>
      <b/>
      <sz val="11"/>
      <color theme="1"/>
      <name val="Tahoma"/>
      <family val="2"/>
    </font>
    <font>
      <b/>
      <sz val="11"/>
      <color rgb="FF00B050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b/>
      <sz val="18"/>
      <color rgb="FF080CB8"/>
      <name val="Bodoni MT"/>
      <family val="1"/>
    </font>
    <font>
      <sz val="11"/>
      <color theme="1"/>
      <name val="Tahma"/>
    </font>
    <font>
      <b/>
      <sz val="12"/>
      <color theme="1"/>
      <name val="Tahma"/>
    </font>
    <font>
      <b/>
      <sz val="11"/>
      <color theme="1"/>
      <name val="Tahma"/>
    </font>
    <font>
      <b/>
      <sz val="16"/>
      <color theme="1"/>
      <name val="Tahma"/>
    </font>
    <font>
      <b/>
      <sz val="16"/>
      <color rgb="FFFF0000"/>
      <name val="Tahma"/>
    </font>
    <font>
      <b/>
      <sz val="10"/>
      <color theme="1"/>
      <name val="Tahma"/>
    </font>
    <font>
      <b/>
      <sz val="18"/>
      <color rgb="FF0070C0"/>
      <name val="Bodoni MT"/>
      <family val="1"/>
    </font>
    <font>
      <b/>
      <sz val="11"/>
      <color rgb="FFFF0000"/>
      <name val="Tahoma"/>
      <family val="2"/>
    </font>
    <font>
      <b/>
      <sz val="16"/>
      <color rgb="FF0070C0"/>
      <name val="Bodoni MT Black"/>
      <family val="1"/>
    </font>
    <font>
      <sz val="11"/>
      <name val="Tahoma"/>
      <family val="2"/>
    </font>
    <font>
      <b/>
      <sz val="12"/>
      <color rgb="FFFF0000"/>
      <name val="Tahoma"/>
      <family val="2"/>
    </font>
    <font>
      <b/>
      <sz val="16"/>
      <name val="Tahma"/>
    </font>
    <font>
      <b/>
      <sz val="9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0F0F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F0F0F0"/>
      </top>
      <bottom style="medium">
        <color indexed="64"/>
      </bottom>
      <diagonal/>
    </border>
    <border>
      <left style="thin">
        <color rgb="FFF0F0F0"/>
      </left>
      <right style="medium">
        <color indexed="64"/>
      </right>
      <top style="thin">
        <color rgb="FFF0F0F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0F0F0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9" fontId="9" fillId="0" borderId="5" xfId="0" applyNumberFormat="1" applyFont="1" applyBorder="1" applyAlignment="1">
      <alignment horizontal="center" vertical="top" wrapText="1"/>
    </xf>
    <xf numFmtId="164" fontId="8" fillId="0" borderId="5" xfId="1" applyFont="1" applyBorder="1" applyAlignment="1" applyProtection="1">
      <alignment horizontal="center"/>
    </xf>
    <xf numFmtId="3" fontId="7" fillId="0" borderId="0" xfId="0" applyNumberFormat="1" applyFont="1"/>
    <xf numFmtId="0" fontId="9" fillId="0" borderId="0" xfId="0" applyFont="1" applyAlignment="1">
      <alignment horizontal="left" vertical="top"/>
    </xf>
    <xf numFmtId="166" fontId="7" fillId="0" borderId="0" xfId="2" applyNumberFormat="1" applyFont="1"/>
    <xf numFmtId="43" fontId="7" fillId="0" borderId="0" xfId="2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1" fontId="5" fillId="0" borderId="5" xfId="2" applyNumberFormat="1" applyFont="1" applyBorder="1" applyAlignment="1">
      <alignment horizontal="right" vertical="center" wrapText="1"/>
    </xf>
    <xf numFmtId="166" fontId="5" fillId="0" borderId="5" xfId="2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1" fontId="5" fillId="0" borderId="10" xfId="2" applyNumberFormat="1" applyFont="1" applyBorder="1" applyAlignment="1">
      <alignment horizontal="right" vertical="center" wrapText="1"/>
    </xf>
    <xf numFmtId="166" fontId="5" fillId="0" borderId="10" xfId="2" applyNumberFormat="1" applyFont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166" fontId="11" fillId="2" borderId="5" xfId="2" applyNumberFormat="1" applyFont="1" applyFill="1" applyBorder="1" applyAlignment="1" applyProtection="1">
      <alignment horizontal="center" vertical="top" wrapText="1"/>
    </xf>
    <xf numFmtId="166" fontId="5" fillId="0" borderId="0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2" fillId="0" borderId="0" xfId="0" applyNumberFormat="1" applyFont="1"/>
    <xf numFmtId="167" fontId="5" fillId="0" borderId="5" xfId="0" applyNumberFormat="1" applyFont="1" applyBorder="1" applyAlignment="1">
      <alignment horizontal="center" vertical="center" wrapText="1"/>
    </xf>
    <xf numFmtId="166" fontId="2" fillId="0" borderId="0" xfId="0" applyNumberFormat="1" applyFont="1"/>
    <xf numFmtId="0" fontId="4" fillId="4" borderId="10" xfId="0" applyFont="1" applyFill="1" applyBorder="1" applyAlignment="1">
      <alignment horizontal="center" vertical="center" wrapText="1"/>
    </xf>
    <xf numFmtId="166" fontId="0" fillId="0" borderId="5" xfId="2" applyNumberFormat="1" applyFont="1" applyBorder="1"/>
    <xf numFmtId="167" fontId="5" fillId="0" borderId="5" xfId="3" applyNumberFormat="1" applyFont="1" applyBorder="1" applyAlignment="1">
      <alignment horizontal="center" vertical="center" wrapText="1"/>
    </xf>
    <xf numFmtId="10" fontId="5" fillId="0" borderId="5" xfId="3" applyNumberFormat="1" applyFont="1" applyBorder="1" applyAlignment="1">
      <alignment horizontal="center" vertical="center" wrapText="1"/>
    </xf>
    <xf numFmtId="167" fontId="4" fillId="0" borderId="5" xfId="3" applyNumberFormat="1" applyFont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166" fontId="0" fillId="0" borderId="10" xfId="2" applyNumberFormat="1" applyFont="1" applyBorder="1"/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41" fontId="2" fillId="0" borderId="0" xfId="4" applyFont="1"/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3" fontId="14" fillId="0" borderId="0" xfId="0" applyNumberFormat="1" applyFont="1"/>
    <xf numFmtId="0" fontId="15" fillId="0" borderId="0" xfId="0" applyFont="1"/>
    <xf numFmtId="0" fontId="17" fillId="3" borderId="7" xfId="0" applyFont="1" applyFill="1" applyBorder="1"/>
    <xf numFmtId="0" fontId="14" fillId="3" borderId="8" xfId="0" applyFont="1" applyFill="1" applyBorder="1"/>
    <xf numFmtId="0" fontId="17" fillId="0" borderId="0" xfId="0" applyFont="1"/>
    <xf numFmtId="0" fontId="18" fillId="0" borderId="0" xfId="0" applyFont="1"/>
    <xf numFmtId="3" fontId="17" fillId="0" borderId="0" xfId="0" applyNumberFormat="1" applyFont="1"/>
    <xf numFmtId="3" fontId="14" fillId="0" borderId="1" xfId="0" applyNumberFormat="1" applyFont="1" applyBorder="1" applyProtection="1"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Protection="1">
      <protection locked="0"/>
    </xf>
    <xf numFmtId="9" fontId="14" fillId="0" borderId="1" xfId="0" applyNumberFormat="1" applyFont="1" applyBorder="1" applyProtection="1"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hidden="1"/>
    </xf>
    <xf numFmtId="165" fontId="17" fillId="2" borderId="0" xfId="1" applyNumberFormat="1" applyFont="1" applyFill="1" applyAlignment="1" applyProtection="1">
      <alignment horizontal="right" vertical="top"/>
      <protection hidden="1"/>
    </xf>
    <xf numFmtId="3" fontId="17" fillId="2" borderId="0" xfId="0" applyNumberFormat="1" applyFont="1" applyFill="1" applyProtection="1">
      <protection hidden="1"/>
    </xf>
    <xf numFmtId="165" fontId="17" fillId="3" borderId="9" xfId="0" applyNumberFormat="1" applyFont="1" applyFill="1" applyBorder="1" applyProtection="1">
      <protection hidden="1"/>
    </xf>
    <xf numFmtId="3" fontId="18" fillId="2" borderId="0" xfId="0" applyNumberFormat="1" applyFont="1" applyFill="1" applyProtection="1">
      <protection hidden="1"/>
    </xf>
    <xf numFmtId="3" fontId="18" fillId="2" borderId="14" xfId="0" applyNumberFormat="1" applyFont="1" applyFill="1" applyBorder="1" applyProtection="1">
      <protection hidden="1"/>
    </xf>
    <xf numFmtId="3" fontId="14" fillId="2" borderId="1" xfId="0" applyNumberFormat="1" applyFont="1" applyFill="1" applyBorder="1" applyProtection="1">
      <protection hidden="1"/>
    </xf>
    <xf numFmtId="0" fontId="14" fillId="2" borderId="1" xfId="0" applyFont="1" applyFill="1" applyBorder="1" applyAlignment="1" applyProtection="1">
      <alignment horizontal="center"/>
      <protection hidden="1"/>
    </xf>
    <xf numFmtId="0" fontId="14" fillId="5" borderId="0" xfId="0" applyFont="1" applyFill="1"/>
    <xf numFmtId="0" fontId="17" fillId="5" borderId="0" xfId="0" applyFont="1" applyFill="1"/>
    <xf numFmtId="0" fontId="14" fillId="5" borderId="0" xfId="0" applyFont="1" applyFill="1" applyAlignment="1">
      <alignment horizontal="center"/>
    </xf>
    <xf numFmtId="0" fontId="19" fillId="6" borderId="0" xfId="0" applyFont="1" applyFill="1"/>
    <xf numFmtId="0" fontId="20" fillId="6" borderId="0" xfId="0" applyFont="1" applyFill="1"/>
    <xf numFmtId="0" fontId="19" fillId="6" borderId="0" xfId="0" applyFont="1" applyFill="1" applyAlignment="1">
      <alignment horizontal="center"/>
    </xf>
    <xf numFmtId="0" fontId="14" fillId="5" borderId="0" xfId="0" applyFont="1" applyFill="1" applyAlignment="1">
      <alignment vertical="center"/>
    </xf>
    <xf numFmtId="0" fontId="14" fillId="5" borderId="0" xfId="0" applyFont="1" applyFill="1" applyAlignment="1">
      <alignment vertical="center" wrapText="1"/>
    </xf>
    <xf numFmtId="0" fontId="21" fillId="5" borderId="0" xfId="0" applyFont="1" applyFill="1"/>
    <xf numFmtId="0" fontId="17" fillId="5" borderId="0" xfId="0" applyFont="1" applyFill="1" applyAlignment="1">
      <alignment horizontal="center" vertical="top"/>
    </xf>
    <xf numFmtId="0" fontId="22" fillId="5" borderId="0" xfId="0" applyFont="1" applyFill="1" applyAlignment="1">
      <alignment horizontal="center"/>
    </xf>
    <xf numFmtId="0" fontId="14" fillId="5" borderId="0" xfId="0" applyFont="1" applyFill="1" applyAlignment="1" applyProtection="1">
      <alignment horizontal="center"/>
      <protection locked="0"/>
    </xf>
    <xf numFmtId="0" fontId="23" fillId="5" borderId="0" xfId="0" applyFont="1" applyFill="1"/>
    <xf numFmtId="0" fontId="23" fillId="0" borderId="0" xfId="0" applyFont="1"/>
    <xf numFmtId="0" fontId="23" fillId="6" borderId="0" xfId="0" applyFont="1" applyFill="1"/>
    <xf numFmtId="0" fontId="24" fillId="6" borderId="0" xfId="0" applyFont="1" applyFill="1"/>
    <xf numFmtId="0" fontId="24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 wrapText="1"/>
    </xf>
    <xf numFmtId="0" fontId="23" fillId="5" borderId="0" xfId="0" applyFont="1" applyFill="1" applyAlignment="1">
      <alignment wrapText="1"/>
    </xf>
    <xf numFmtId="0" fontId="26" fillId="2" borderId="0" xfId="0" applyFont="1" applyFill="1"/>
    <xf numFmtId="0" fontId="26" fillId="2" borderId="0" xfId="0" applyFont="1" applyFill="1" applyAlignment="1">
      <alignment horizontal="center" vertical="center"/>
    </xf>
    <xf numFmtId="0" fontId="26" fillId="5" borderId="0" xfId="0" applyFont="1" applyFill="1"/>
    <xf numFmtId="0" fontId="26" fillId="5" borderId="0" xfId="0" applyFont="1" applyFill="1" applyAlignment="1">
      <alignment horizontal="center" vertical="center"/>
    </xf>
    <xf numFmtId="0" fontId="25" fillId="5" borderId="0" xfId="0" applyFont="1" applyFill="1"/>
    <xf numFmtId="0" fontId="23" fillId="5" borderId="0" xfId="0" applyFont="1" applyFill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23" fillId="5" borderId="0" xfId="0" applyFont="1" applyFill="1" applyAlignment="1">
      <alignment horizontal="justify" wrapText="1"/>
    </xf>
    <xf numFmtId="0" fontId="28" fillId="5" borderId="0" xfId="0" applyFont="1" applyFill="1" applyAlignment="1">
      <alignment horizontal="center" wrapText="1"/>
    </xf>
    <xf numFmtId="0" fontId="20" fillId="5" borderId="0" xfId="0" applyFont="1" applyFill="1"/>
    <xf numFmtId="0" fontId="17" fillId="5" borderId="22" xfId="0" applyFont="1" applyFill="1" applyBorder="1" applyAlignment="1">
      <alignment horizontal="center" vertical="top"/>
    </xf>
    <xf numFmtId="0" fontId="17" fillId="5" borderId="13" xfId="0" applyFont="1" applyFill="1" applyBorder="1" applyAlignment="1">
      <alignment horizontal="center" vertical="top"/>
    </xf>
    <xf numFmtId="9" fontId="14" fillId="5" borderId="0" xfId="0" applyNumberFormat="1" applyFont="1" applyFill="1"/>
    <xf numFmtId="3" fontId="14" fillId="0" borderId="1" xfId="0" applyNumberFormat="1" applyFont="1" applyBorder="1" applyAlignment="1" applyProtection="1">
      <alignment horizontal="center"/>
      <protection locked="0"/>
    </xf>
    <xf numFmtId="9" fontId="14" fillId="0" borderId="1" xfId="3" applyFont="1" applyBorder="1" applyAlignment="1" applyProtection="1">
      <alignment horizontal="center" vertical="center"/>
      <protection locked="0"/>
    </xf>
    <xf numFmtId="41" fontId="14" fillId="0" borderId="0" xfId="4" applyFont="1"/>
    <xf numFmtId="41" fontId="14" fillId="5" borderId="0" xfId="4" applyFont="1" applyFill="1" applyAlignment="1" applyProtection="1">
      <alignment horizontal="center"/>
      <protection locked="0"/>
    </xf>
    <xf numFmtId="41" fontId="23" fillId="5" borderId="0" xfId="4" applyFont="1" applyFill="1"/>
    <xf numFmtId="41" fontId="14" fillId="0" borderId="0" xfId="0" applyNumberFormat="1" applyFont="1"/>
    <xf numFmtId="41" fontId="14" fillId="5" borderId="0" xfId="0" applyNumberFormat="1" applyFont="1" applyFill="1" applyAlignment="1" applyProtection="1">
      <alignment horizontal="center"/>
      <protection locked="0"/>
    </xf>
    <xf numFmtId="41" fontId="23" fillId="5" borderId="0" xfId="0" applyNumberFormat="1" applyFont="1" applyFill="1"/>
    <xf numFmtId="41" fontId="23" fillId="2" borderId="0" xfId="0" applyNumberFormat="1" applyFont="1" applyFill="1"/>
    <xf numFmtId="41" fontId="16" fillId="0" borderId="0" xfId="0" applyNumberFormat="1" applyFont="1"/>
    <xf numFmtId="0" fontId="30" fillId="5" borderId="0" xfId="0" applyFont="1" applyFill="1"/>
    <xf numFmtId="3" fontId="17" fillId="3" borderId="9" xfId="0" applyNumberFormat="1" applyFont="1" applyFill="1" applyBorder="1" applyProtection="1">
      <protection hidden="1"/>
    </xf>
    <xf numFmtId="10" fontId="17" fillId="0" borderId="0" xfId="3" applyNumberFormat="1" applyFont="1"/>
    <xf numFmtId="0" fontId="0" fillId="7" borderId="0" xfId="0" applyFill="1"/>
    <xf numFmtId="10" fontId="4" fillId="0" borderId="10" xfId="3" applyNumberFormat="1" applyFont="1" applyBorder="1" applyAlignment="1">
      <alignment horizontal="center" vertical="center" wrapText="1"/>
    </xf>
    <xf numFmtId="10" fontId="4" fillId="0" borderId="5" xfId="3" applyNumberFormat="1" applyFont="1" applyBorder="1" applyAlignment="1">
      <alignment horizontal="center" vertical="center" wrapText="1"/>
    </xf>
    <xf numFmtId="0" fontId="13" fillId="7" borderId="0" xfId="0" applyFont="1" applyFill="1" applyAlignment="1">
      <alignment vertical="center"/>
    </xf>
    <xf numFmtId="0" fontId="2" fillId="7" borderId="0" xfId="0" applyFont="1" applyFill="1"/>
    <xf numFmtId="166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27" fillId="2" borderId="0" xfId="0" applyNumberFormat="1" applyFont="1" applyFill="1"/>
    <xf numFmtId="41" fontId="32" fillId="5" borderId="0" xfId="0" applyNumberFormat="1" applyFont="1" applyFill="1" applyAlignment="1" applyProtection="1">
      <alignment horizontal="center"/>
      <protection locked="0"/>
    </xf>
    <xf numFmtId="0" fontId="19" fillId="2" borderId="0" xfId="0" applyFont="1" applyFill="1"/>
    <xf numFmtId="9" fontId="19" fillId="2" borderId="0" xfId="0" applyNumberFormat="1" applyFont="1" applyFill="1" applyAlignment="1">
      <alignment horizontal="center" vertical="center"/>
    </xf>
    <xf numFmtId="0" fontId="33" fillId="2" borderId="0" xfId="0" applyFont="1" applyFill="1" applyAlignment="1" applyProtection="1">
      <alignment horizontal="center" vertical="center"/>
      <protection hidden="1"/>
    </xf>
    <xf numFmtId="0" fontId="14" fillId="5" borderId="0" xfId="0" applyFont="1" applyFill="1" applyAlignment="1">
      <alignment horizontal="left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25" fillId="6" borderId="0" xfId="0" applyFont="1" applyFill="1"/>
    <xf numFmtId="0" fontId="25" fillId="5" borderId="0" xfId="0" applyFont="1" applyFill="1" applyAlignment="1">
      <alignment horizontal="center" vertical="top"/>
    </xf>
    <xf numFmtId="0" fontId="25" fillId="5" borderId="22" xfId="0" applyFont="1" applyFill="1" applyBorder="1" applyAlignment="1">
      <alignment horizontal="center" vertical="top"/>
    </xf>
    <xf numFmtId="0" fontId="25" fillId="5" borderId="13" xfId="0" applyFont="1" applyFill="1" applyBorder="1" applyAlignment="1">
      <alignment horizontal="center" vertical="top"/>
    </xf>
    <xf numFmtId="0" fontId="25" fillId="5" borderId="0" xfId="0" applyFont="1" applyFill="1" applyAlignment="1">
      <alignment horizontal="center"/>
    </xf>
    <xf numFmtId="0" fontId="25" fillId="0" borderId="0" xfId="0" applyFont="1"/>
    <xf numFmtId="0" fontId="22" fillId="5" borderId="0" xfId="0" applyFont="1" applyFill="1" applyAlignment="1">
      <alignment horizontal="center" vertical="top"/>
    </xf>
    <xf numFmtId="0" fontId="17" fillId="6" borderId="0" xfId="0" applyFont="1" applyFill="1" applyAlignment="1">
      <alignment horizontal="center" vertical="top"/>
    </xf>
    <xf numFmtId="0" fontId="14" fillId="5" borderId="0" xfId="0" applyFont="1" applyFill="1" applyAlignment="1">
      <alignment horizontal="center" vertical="top" wrapText="1"/>
    </xf>
    <xf numFmtId="0" fontId="19" fillId="5" borderId="0" xfId="0" applyFont="1" applyFill="1" applyAlignment="1">
      <alignment horizontal="center" vertical="top"/>
    </xf>
    <xf numFmtId="0" fontId="34" fillId="2" borderId="0" xfId="0" applyFont="1" applyFill="1" applyAlignment="1" applyProtection="1">
      <alignment horizontal="center" vertical="center"/>
      <protection hidden="1"/>
    </xf>
    <xf numFmtId="1" fontId="5" fillId="8" borderId="4" xfId="0" applyNumberFormat="1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justify" vertical="center" wrapText="1"/>
    </xf>
    <xf numFmtId="0" fontId="0" fillId="8" borderId="0" xfId="0" applyFill="1"/>
    <xf numFmtId="1" fontId="5" fillId="9" borderId="4" xfId="0" applyNumberFormat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justify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0" fillId="9" borderId="5" xfId="0" applyFill="1" applyBorder="1"/>
    <xf numFmtId="0" fontId="5" fillId="9" borderId="5" xfId="0" applyFont="1" applyFill="1" applyBorder="1" applyAlignment="1">
      <alignment horizontal="justify" vertical="center" wrapText="1"/>
    </xf>
    <xf numFmtId="49" fontId="5" fillId="9" borderId="5" xfId="0" applyNumberFormat="1" applyFont="1" applyFill="1" applyBorder="1" applyAlignment="1">
      <alignment horizontal="center" vertical="center" wrapText="1"/>
    </xf>
    <xf numFmtId="0" fontId="0" fillId="9" borderId="0" xfId="0" applyFill="1"/>
    <xf numFmtId="0" fontId="5" fillId="10" borderId="4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justify" vertical="center" wrapText="1"/>
    </xf>
    <xf numFmtId="0" fontId="0" fillId="10" borderId="0" xfId="0" applyFill="1"/>
    <xf numFmtId="0" fontId="5" fillId="11" borderId="4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justify" vertical="center" wrapText="1"/>
    </xf>
    <xf numFmtId="0" fontId="0" fillId="11" borderId="0" xfId="0" applyFill="1"/>
    <xf numFmtId="0" fontId="5" fillId="12" borderId="4" xfId="0" applyFont="1" applyFill="1" applyBorder="1" applyAlignment="1">
      <alignment horizontal="center" vertical="center" wrapText="1"/>
    </xf>
    <xf numFmtId="0" fontId="5" fillId="12" borderId="3" xfId="0" applyFont="1" applyFill="1" applyBorder="1" applyAlignment="1">
      <alignment horizontal="center" vertical="center" wrapText="1"/>
    </xf>
    <xf numFmtId="0" fontId="5" fillId="12" borderId="4" xfId="0" applyFont="1" applyFill="1" applyBorder="1" applyAlignment="1">
      <alignment horizontal="justify" vertical="center" wrapText="1"/>
    </xf>
    <xf numFmtId="0" fontId="0" fillId="12" borderId="0" xfId="0" applyFill="1"/>
    <xf numFmtId="3" fontId="14" fillId="0" borderId="0" xfId="0" applyNumberFormat="1" applyFont="1" applyProtection="1">
      <protection locked="0"/>
    </xf>
    <xf numFmtId="3" fontId="17" fillId="5" borderId="0" xfId="0" applyNumberFormat="1" applyFont="1" applyFill="1" applyProtection="1">
      <protection hidden="1"/>
    </xf>
    <xf numFmtId="0" fontId="32" fillId="0" borderId="0" xfId="0" applyFont="1"/>
    <xf numFmtId="3" fontId="32" fillId="2" borderId="0" xfId="0" applyNumberFormat="1" applyFont="1" applyFill="1" applyProtection="1">
      <protection hidden="1"/>
    </xf>
    <xf numFmtId="3" fontId="32" fillId="2" borderId="14" xfId="0" applyNumberFormat="1" applyFont="1" applyFill="1" applyBorder="1" applyProtection="1">
      <protection hidden="1"/>
    </xf>
    <xf numFmtId="0" fontId="14" fillId="5" borderId="25" xfId="0" applyFont="1" applyFill="1" applyBorder="1" applyAlignment="1">
      <alignment vertical="center"/>
    </xf>
    <xf numFmtId="0" fontId="14" fillId="5" borderId="14" xfId="0" applyFont="1" applyFill="1" applyBorder="1" applyAlignment="1">
      <alignment vertical="center" wrapText="1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1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28" fillId="5" borderId="23" xfId="0" applyFont="1" applyFill="1" applyBorder="1" applyAlignment="1">
      <alignment horizontal="center" wrapText="1"/>
    </xf>
    <xf numFmtId="0" fontId="28" fillId="5" borderId="24" xfId="0" applyFont="1" applyFill="1" applyBorder="1" applyAlignment="1">
      <alignment horizontal="center" wrapText="1"/>
    </xf>
    <xf numFmtId="0" fontId="24" fillId="5" borderId="0" xfId="0" applyFont="1" applyFill="1"/>
    <xf numFmtId="0" fontId="24" fillId="5" borderId="0" xfId="0" applyFont="1" applyFill="1" applyAlignment="1">
      <alignment wrapText="1"/>
    </xf>
    <xf numFmtId="0" fontId="25" fillId="5" borderId="0" xfId="0" applyFont="1" applyFill="1" applyAlignment="1">
      <alignment horizontal="left"/>
    </xf>
    <xf numFmtId="0" fontId="29" fillId="5" borderId="0" xfId="0" applyFont="1" applyFill="1" applyAlignment="1">
      <alignment horizontal="center"/>
    </xf>
    <xf numFmtId="0" fontId="23" fillId="5" borderId="0" xfId="0" applyFont="1" applyFill="1" applyAlignment="1">
      <alignment horizontal="left"/>
    </xf>
    <xf numFmtId="0" fontId="23" fillId="5" borderId="25" xfId="0" applyFont="1" applyFill="1" applyBorder="1" applyAlignment="1">
      <alignment horizontal="left" wrapText="1"/>
    </xf>
    <xf numFmtId="0" fontId="24" fillId="5" borderId="0" xfId="0" applyFont="1" applyFill="1" applyAlignment="1">
      <alignment horizontal="left"/>
    </xf>
    <xf numFmtId="0" fontId="23" fillId="5" borderId="0" xfId="0" applyFont="1" applyFill="1" applyAlignment="1">
      <alignment horizontal="left" wrapText="1"/>
    </xf>
    <xf numFmtId="0" fontId="26" fillId="5" borderId="0" xfId="0" applyFont="1" applyFill="1" applyAlignment="1">
      <alignment horizontal="justify" wrapText="1"/>
    </xf>
    <xf numFmtId="0" fontId="23" fillId="5" borderId="0" xfId="0" applyFont="1" applyFill="1" applyAlignment="1">
      <alignment horizontal="justify" vertical="top" wrapText="1"/>
    </xf>
    <xf numFmtId="0" fontId="23" fillId="5" borderId="14" xfId="0" applyFont="1" applyFill="1" applyBorder="1" applyAlignment="1">
      <alignment horizontal="left" wrapText="1"/>
    </xf>
    <xf numFmtId="0" fontId="19" fillId="5" borderId="0" xfId="0" applyFont="1" applyFill="1" applyAlignment="1">
      <alignment horizontal="left" vertical="center" wrapText="1"/>
    </xf>
    <xf numFmtId="0" fontId="19" fillId="5" borderId="0" xfId="0" applyFont="1" applyFill="1" applyAlignment="1">
      <alignment horizontal="left"/>
    </xf>
    <xf numFmtId="0" fontId="19" fillId="5" borderId="0" xfId="0" applyFont="1" applyFill="1" applyAlignment="1">
      <alignment horizontal="left" wrapText="1"/>
    </xf>
    <xf numFmtId="0" fontId="19" fillId="5" borderId="0" xfId="0" applyFont="1" applyFill="1" applyAlignment="1">
      <alignment horizontal="justify" wrapText="1"/>
    </xf>
    <xf numFmtId="0" fontId="35" fillId="5" borderId="23" xfId="0" applyFont="1" applyFill="1" applyBorder="1" applyAlignment="1">
      <alignment horizontal="center" vertical="top" wrapText="1"/>
    </xf>
    <xf numFmtId="0" fontId="35" fillId="5" borderId="24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5">
    <cellStyle name="Millares" xfId="2" builtinId="3"/>
    <cellStyle name="Millares [0]" xfId="4" builtinId="6"/>
    <cellStyle name="Moneda" xfId="1" builtinId="4"/>
    <cellStyle name="Normal" xfId="0" builtinId="0"/>
    <cellStyle name="Porcentaje" xfId="3" builtinId="5"/>
  </cellStyles>
  <dxfs count="13">
    <dxf>
      <font>
        <color rgb="FF0070C0"/>
      </font>
    </dxf>
    <dxf>
      <font>
        <color rgb="FF9C0006"/>
      </font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ont>
        <color theme="4"/>
      </font>
    </dxf>
    <dxf>
      <font>
        <color rgb="FF0070C0"/>
      </font>
    </dxf>
    <dxf>
      <font>
        <color rgb="FF9C0006"/>
      </font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80C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1495425</xdr:colOff>
          <xdr:row>0</xdr:row>
          <xdr:rowOff>571500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1524000</xdr:colOff>
          <xdr:row>1</xdr:row>
          <xdr:rowOff>276225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9525</xdr:rowOff>
        </xdr:from>
        <xdr:to>
          <xdr:col>0</xdr:col>
          <xdr:colOff>1181100</xdr:colOff>
          <xdr:row>1</xdr:row>
          <xdr:rowOff>180975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37"/>
  <sheetViews>
    <sheetView topLeftCell="A25" zoomScaleNormal="100" workbookViewId="0">
      <selection activeCell="B17" sqref="B17:D17"/>
    </sheetView>
  </sheetViews>
  <sheetFormatPr baseColWidth="10" defaultColWidth="0" defaultRowHeight="15" zeroHeight="1"/>
  <cols>
    <col min="1" max="1" width="5.42578125" style="131" customWidth="1"/>
    <col min="2" max="2" width="71.5703125" style="77" customWidth="1"/>
    <col min="3" max="3" width="13.5703125" style="77" bestFit="1" customWidth="1"/>
    <col min="4" max="4" width="24" style="77" customWidth="1"/>
    <col min="5" max="5" width="20.28515625" style="77" customWidth="1"/>
    <col min="6" max="6" width="2.140625" style="77" customWidth="1"/>
    <col min="7" max="7" width="11.5703125" style="77" customWidth="1"/>
    <col min="8" max="8" width="9" style="77" hidden="1" customWidth="1"/>
    <col min="9" max="22" width="0" style="77" hidden="1" customWidth="1"/>
    <col min="23" max="16384" width="11.42578125" style="77" hidden="1"/>
  </cols>
  <sheetData>
    <row r="1" spans="1:22" ht="61.5" customHeight="1">
      <c r="A1" s="8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2" ht="23.25">
      <c r="A2" s="180" t="s">
        <v>503</v>
      </c>
      <c r="B2" s="180"/>
      <c r="C2" s="180"/>
      <c r="D2" s="180"/>
      <c r="E2" s="180"/>
      <c r="F2" s="180"/>
      <c r="G2" s="180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</row>
    <row r="3" spans="1:22">
      <c r="A3" s="87"/>
      <c r="B3" s="76"/>
      <c r="C3" s="76"/>
      <c r="D3" s="76"/>
      <c r="E3" s="76"/>
      <c r="F3" s="76"/>
      <c r="G3" s="76"/>
    </row>
    <row r="4" spans="1:22" ht="15.75">
      <c r="A4" s="126"/>
      <c r="B4" s="79" t="s">
        <v>500</v>
      </c>
      <c r="C4" s="78"/>
      <c r="D4" s="78"/>
      <c r="E4" s="80"/>
      <c r="F4" s="80"/>
      <c r="G4" s="80" t="s">
        <v>507</v>
      </c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2" ht="7.5" customHeight="1">
      <c r="A5" s="8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</row>
    <row r="6" spans="1:22">
      <c r="A6" s="127">
        <v>1</v>
      </c>
      <c r="B6" s="181" t="s">
        <v>555</v>
      </c>
      <c r="C6" s="181"/>
      <c r="D6" s="181"/>
      <c r="E6" s="76"/>
      <c r="F6" s="76"/>
      <c r="G6" s="88" t="s">
        <v>462</v>
      </c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</row>
    <row r="7" spans="1:22">
      <c r="A7" s="127">
        <v>2</v>
      </c>
      <c r="B7" s="181" t="s">
        <v>556</v>
      </c>
      <c r="C7" s="181"/>
      <c r="D7" s="181"/>
      <c r="E7" s="76"/>
      <c r="F7" s="76"/>
      <c r="G7" s="88" t="s">
        <v>462</v>
      </c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</row>
    <row r="8" spans="1:22" ht="30" customHeight="1">
      <c r="A8" s="127">
        <v>3</v>
      </c>
      <c r="B8" s="186" t="s">
        <v>557</v>
      </c>
      <c r="C8" s="186"/>
      <c r="D8" s="186"/>
      <c r="E8" s="186"/>
      <c r="F8" s="90"/>
      <c r="G8" s="88" t="s">
        <v>462</v>
      </c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</row>
    <row r="9" spans="1:22" ht="29.25" customHeight="1">
      <c r="A9" s="127">
        <v>4</v>
      </c>
      <c r="B9" s="186" t="s">
        <v>558</v>
      </c>
      <c r="C9" s="186"/>
      <c r="D9" s="186"/>
      <c r="E9" s="186"/>
      <c r="F9" s="90"/>
      <c r="G9" s="88" t="s">
        <v>462</v>
      </c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</row>
    <row r="10" spans="1:22" ht="32.25" customHeight="1">
      <c r="A10" s="127">
        <v>5</v>
      </c>
      <c r="B10" s="186" t="s">
        <v>552</v>
      </c>
      <c r="C10" s="186"/>
      <c r="D10" s="186"/>
      <c r="E10" s="186"/>
      <c r="F10" s="90"/>
      <c r="G10" s="88" t="s">
        <v>462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</row>
    <row r="11" spans="1:22">
      <c r="A11" s="127">
        <v>6</v>
      </c>
      <c r="B11" s="76" t="s">
        <v>559</v>
      </c>
      <c r="C11" s="76"/>
      <c r="D11" s="76"/>
      <c r="E11" s="76"/>
      <c r="F11" s="76"/>
      <c r="G11" s="88" t="s">
        <v>462</v>
      </c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</row>
    <row r="12" spans="1:22">
      <c r="A12" s="127">
        <v>7</v>
      </c>
      <c r="B12" s="76" t="s">
        <v>560</v>
      </c>
      <c r="C12" s="76"/>
      <c r="D12" s="76"/>
      <c r="E12" s="76"/>
      <c r="F12" s="76"/>
      <c r="G12" s="88" t="s">
        <v>462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</row>
    <row r="13" spans="1:22">
      <c r="A13" s="127">
        <v>8</v>
      </c>
      <c r="B13" s="76" t="s">
        <v>561</v>
      </c>
      <c r="C13" s="76"/>
      <c r="D13" s="76"/>
      <c r="E13" s="76"/>
      <c r="F13" s="76"/>
      <c r="G13" s="88" t="s">
        <v>536</v>
      </c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</row>
    <row r="14" spans="1:22">
      <c r="A14" s="127">
        <v>9</v>
      </c>
      <c r="B14" s="76" t="s">
        <v>562</v>
      </c>
      <c r="C14" s="76"/>
      <c r="D14" s="76"/>
      <c r="E14" s="76"/>
      <c r="F14" s="76"/>
      <c r="G14" s="88" t="s">
        <v>536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</row>
    <row r="15" spans="1:22" ht="15" customHeight="1">
      <c r="A15" s="127">
        <v>10</v>
      </c>
      <c r="B15" s="76" t="s">
        <v>563</v>
      </c>
      <c r="C15" s="76"/>
      <c r="D15" s="76"/>
      <c r="F15" s="91"/>
      <c r="G15" s="88" t="s">
        <v>536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</row>
    <row r="16" spans="1:22">
      <c r="A16" s="128">
        <v>11</v>
      </c>
      <c r="B16" s="182" t="s">
        <v>564</v>
      </c>
      <c r="C16" s="182"/>
      <c r="D16" s="182"/>
      <c r="E16" s="175" t="s">
        <v>501</v>
      </c>
      <c r="F16" s="91"/>
      <c r="G16" s="88" t="s">
        <v>536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</row>
    <row r="17" spans="1:22" ht="30" customHeight="1">
      <c r="A17" s="129">
        <v>12</v>
      </c>
      <c r="B17" s="187" t="s">
        <v>565</v>
      </c>
      <c r="C17" s="187"/>
      <c r="D17" s="187"/>
      <c r="E17" s="176"/>
      <c r="F17" s="91"/>
      <c r="G17" s="88" t="s">
        <v>536</v>
      </c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</row>
    <row r="18" spans="1:22">
      <c r="A18" s="127">
        <v>13</v>
      </c>
      <c r="B18" s="76" t="s">
        <v>566</v>
      </c>
      <c r="C18" s="76"/>
      <c r="D18" s="76"/>
      <c r="E18" s="81"/>
      <c r="F18" s="81"/>
      <c r="G18" s="88" t="s">
        <v>536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</row>
    <row r="19" spans="1:22">
      <c r="A19" s="127">
        <v>14</v>
      </c>
      <c r="B19" s="76" t="s">
        <v>567</v>
      </c>
      <c r="C19" s="76"/>
      <c r="D19" s="76"/>
      <c r="E19" s="82"/>
      <c r="F19" s="82"/>
      <c r="G19" s="88" t="s">
        <v>536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</row>
    <row r="20" spans="1:22">
      <c r="A20" s="127">
        <v>15</v>
      </c>
      <c r="B20" s="76" t="s">
        <v>568</v>
      </c>
      <c r="C20" s="76"/>
      <c r="D20" s="76"/>
      <c r="E20" s="76"/>
      <c r="F20" s="76"/>
      <c r="G20" s="88" t="s">
        <v>536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</row>
    <row r="21" spans="1:22">
      <c r="A21" s="127">
        <v>16</v>
      </c>
      <c r="B21" s="76" t="s">
        <v>569</v>
      </c>
      <c r="C21" s="76"/>
      <c r="D21" s="100"/>
      <c r="E21" s="76"/>
      <c r="F21" s="76"/>
      <c r="G21" s="88" t="s">
        <v>536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</row>
    <row r="22" spans="1:22">
      <c r="A22" s="127">
        <v>17</v>
      </c>
      <c r="B22" s="76" t="s">
        <v>570</v>
      </c>
      <c r="C22" s="76"/>
      <c r="D22" s="103"/>
      <c r="E22" s="76"/>
      <c r="F22" s="76"/>
      <c r="G22" s="88" t="s">
        <v>536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</row>
    <row r="23" spans="1:22">
      <c r="A23" s="127">
        <v>18</v>
      </c>
      <c r="B23" s="184" t="s">
        <v>508</v>
      </c>
      <c r="C23" s="184"/>
      <c r="D23" s="184"/>
      <c r="E23" s="184"/>
      <c r="F23" s="81"/>
      <c r="G23" s="88" t="s">
        <v>536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</row>
    <row r="24" spans="1:22" ht="27" customHeight="1">
      <c r="A24" s="127">
        <v>19</v>
      </c>
      <c r="B24" s="184" t="s">
        <v>571</v>
      </c>
      <c r="C24" s="184"/>
      <c r="D24" s="184"/>
      <c r="E24" s="184"/>
      <c r="F24" s="76"/>
      <c r="G24" s="88" t="s">
        <v>462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</row>
    <row r="25" spans="1:22">
      <c r="A25" s="130"/>
      <c r="B25" s="76"/>
      <c r="C25" s="76"/>
      <c r="D25" s="100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</row>
    <row r="26" spans="1:22">
      <c r="A26" s="130"/>
      <c r="B26" s="76"/>
      <c r="C26" s="76"/>
      <c r="D26" s="100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</row>
    <row r="27" spans="1:22" ht="20.25">
      <c r="A27" s="130"/>
      <c r="B27" s="83" t="s">
        <v>502</v>
      </c>
      <c r="C27" s="119"/>
      <c r="D27" s="104"/>
      <c r="E27" s="84"/>
      <c r="F27" s="84"/>
      <c r="G27" s="136" t="str">
        <f>IF(AND(G6="SI",G7="SI",G8="SI",G9="SI",G10="SI",G11="SI",G12="SI",G13="NO",G14="NO",G15="NO",G16="NO",G17="NO",G18="NO",G19="NO",G20="NO",G21="NO",G22="NO",G23="NO",G24="SI"),"SI","NO")</f>
        <v>SI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</row>
    <row r="28" spans="1:22" ht="20.25">
      <c r="A28" s="130"/>
      <c r="B28" s="85"/>
      <c r="C28" s="85"/>
      <c r="D28" s="76"/>
      <c r="E28" s="86"/>
      <c r="F28" s="86"/>
      <c r="G28" s="8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</row>
    <row r="29" spans="1:22" ht="45.75" customHeight="1">
      <c r="A29" s="185" t="s">
        <v>548</v>
      </c>
      <c r="B29" s="185"/>
      <c r="C29" s="185"/>
      <c r="D29" s="185"/>
      <c r="E29" s="185"/>
      <c r="F29" s="185"/>
      <c r="G29" s="185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</row>
    <row r="30" spans="1:22">
      <c r="A30" s="130"/>
      <c r="B30" s="87"/>
      <c r="C30" s="87"/>
      <c r="D30" s="87"/>
      <c r="E30" s="87"/>
      <c r="F30" s="87"/>
      <c r="G30" s="87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</row>
    <row r="31" spans="1:22" ht="15.75">
      <c r="A31" s="183" t="s">
        <v>534</v>
      </c>
      <c r="B31" s="183"/>
      <c r="C31" s="183"/>
      <c r="D31" s="183"/>
      <c r="E31" s="183"/>
      <c r="F31" s="183"/>
      <c r="G31" s="183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</row>
    <row r="32" spans="1:22" ht="15.75">
      <c r="A32" s="177" t="s">
        <v>535</v>
      </c>
      <c r="B32" s="177"/>
      <c r="C32" s="177"/>
      <c r="D32" s="177"/>
      <c r="E32" s="177"/>
      <c r="F32" s="177"/>
      <c r="G32" s="177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</row>
    <row r="33" spans="1:22">
      <c r="A33" s="87"/>
      <c r="B33" s="87"/>
      <c r="C33" s="87"/>
      <c r="D33" s="106"/>
      <c r="E33" s="87"/>
      <c r="F33" s="87"/>
      <c r="G33" s="87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</row>
    <row r="34" spans="1:22" ht="29.25" customHeight="1">
      <c r="A34" s="178" t="s">
        <v>550</v>
      </c>
      <c r="B34" s="178"/>
      <c r="C34" s="178"/>
      <c r="D34" s="178"/>
      <c r="E34" s="178"/>
      <c r="F34" s="178"/>
      <c r="G34" s="178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</row>
    <row r="35" spans="1:22">
      <c r="A35" s="179"/>
      <c r="B35" s="179"/>
      <c r="C35" s="179"/>
      <c r="D35" s="179"/>
      <c r="E35" s="179"/>
      <c r="F35" s="179"/>
      <c r="G35" s="179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</row>
    <row r="36" spans="1:22"/>
    <row r="37" spans="1:22"/>
  </sheetData>
  <sheetProtection algorithmName="SHA-512" hashValue="Q6DUvsspxuF96c5gEGujJmd5ryo96reMj3Cd1dVzBYxend9JKRAuN3uoyj5Sdnx96yHLjftGen3lYUPWZ7L9ng==" saltValue="Vl8hM9npfu9aq1g9PTtpGQ==" spinCount="100000" sheet="1" objects="1" scenarios="1"/>
  <mergeCells count="16">
    <mergeCell ref="E16:E17"/>
    <mergeCell ref="A32:G32"/>
    <mergeCell ref="A34:G34"/>
    <mergeCell ref="A35:G35"/>
    <mergeCell ref="A2:G2"/>
    <mergeCell ref="B6:D6"/>
    <mergeCell ref="B7:D7"/>
    <mergeCell ref="B16:D16"/>
    <mergeCell ref="A31:G31"/>
    <mergeCell ref="B23:E23"/>
    <mergeCell ref="A29:G29"/>
    <mergeCell ref="B8:E8"/>
    <mergeCell ref="B9:E9"/>
    <mergeCell ref="B10:E10"/>
    <mergeCell ref="B24:E24"/>
    <mergeCell ref="B17:D17"/>
  </mergeCells>
  <conditionalFormatting sqref="G6:G12 G24">
    <cfRule type="containsText" dxfId="12" priority="5" operator="containsText" text="NO">
      <formula>NOT(ISERROR(SEARCH("NO",G6)))</formula>
    </cfRule>
    <cfRule type="containsText" dxfId="11" priority="7" operator="containsText" text="SI">
      <formula>NOT(ISERROR(SEARCH("SI",G6)))</formula>
    </cfRule>
  </conditionalFormatting>
  <conditionalFormatting sqref="G13:G23">
    <cfRule type="containsText" dxfId="10" priority="4" operator="containsText" text="SI">
      <formula>NOT(ISERROR(SEARCH("SI",G13)))</formula>
    </cfRule>
    <cfRule type="containsText" dxfId="9" priority="6" operator="containsText" text="NO">
      <formula>NOT(ISERROR(SEARCH("NO",G13)))</formula>
    </cfRule>
  </conditionalFormatting>
  <conditionalFormatting sqref="G27">
    <cfRule type="containsText" dxfId="8" priority="1" operator="containsText" text="NO">
      <formula>NOT(ISERROR(SEARCH("NO",G27)))</formula>
    </cfRule>
    <cfRule type="containsText" dxfId="7" priority="2" operator="containsText" text="SI">
      <formula>NOT(ISERROR(SEARCH("SI",G27)))</formula>
    </cfRule>
    <cfRule type="containsText" dxfId="6" priority="3" operator="containsText" text="SI">
      <formula>NOT(ISERROR(SEARCH("SI",G27)))</formula>
    </cfRule>
  </conditionalFormatting>
  <dataValidations count="1">
    <dataValidation type="list" allowBlank="1" showInputMessage="1" showErrorMessage="1" sqref="G6:G24" xr:uid="{00000000-0002-0000-0000-000000000000}">
      <formula1>"SI,NO"</formula1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1495425</xdr:colOff>
                <xdr:row>0</xdr:row>
                <xdr:rowOff>571500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48"/>
  <sheetViews>
    <sheetView topLeftCell="A25" workbookViewId="0">
      <selection activeCell="B35" sqref="B35"/>
    </sheetView>
  </sheetViews>
  <sheetFormatPr baseColWidth="10" defaultColWidth="0" defaultRowHeight="14.25" zeroHeight="1"/>
  <cols>
    <col min="1" max="1" width="5" style="73" customWidth="1"/>
    <col min="2" max="2" width="113.42578125" style="64" customWidth="1"/>
    <col min="3" max="3" width="14.85546875" style="64" customWidth="1"/>
    <col min="4" max="4" width="16.85546875" style="66" customWidth="1"/>
    <col min="5" max="8" width="0" style="64" hidden="1" customWidth="1"/>
    <col min="9" max="16384" width="11.42578125" style="64" hidden="1"/>
  </cols>
  <sheetData>
    <row r="1" spans="1:4" ht="23.25">
      <c r="A1" s="132"/>
      <c r="B1" s="74"/>
      <c r="C1" s="74"/>
      <c r="D1" s="74"/>
    </row>
    <row r="2" spans="1:4" ht="30" customHeight="1">
      <c r="A2" s="132"/>
      <c r="B2" s="74"/>
      <c r="C2" s="74"/>
      <c r="D2" s="74"/>
    </row>
    <row r="3" spans="1:4" ht="23.25">
      <c r="A3" s="180" t="s">
        <v>504</v>
      </c>
      <c r="B3" s="180"/>
      <c r="C3" s="180"/>
      <c r="D3" s="180"/>
    </row>
    <row r="4" spans="1:4" ht="23.25" hidden="1">
      <c r="A4" s="132"/>
      <c r="B4" s="74"/>
      <c r="C4" s="74"/>
      <c r="D4" s="74"/>
    </row>
    <row r="5" spans="1:4" ht="23.25" hidden="1">
      <c r="A5" s="132"/>
      <c r="B5" s="74"/>
      <c r="C5" s="74"/>
      <c r="D5" s="74"/>
    </row>
    <row r="6" spans="1:4" ht="23.25" hidden="1">
      <c r="A6" s="132"/>
      <c r="B6" s="74"/>
      <c r="C6" s="74"/>
      <c r="D6" s="74"/>
    </row>
    <row r="7" spans="1:4">
      <c r="B7" s="65"/>
    </row>
    <row r="8" spans="1:4" ht="15">
      <c r="A8" s="133"/>
      <c r="B8" s="67" t="s">
        <v>505</v>
      </c>
      <c r="C8" s="68"/>
      <c r="D8" s="69" t="s">
        <v>507</v>
      </c>
    </row>
    <row r="9" spans="1:4" ht="5.25" customHeight="1"/>
    <row r="10" spans="1:4">
      <c r="A10" s="73">
        <v>1</v>
      </c>
      <c r="B10" s="70" t="s">
        <v>554</v>
      </c>
      <c r="D10" s="75" t="s">
        <v>462</v>
      </c>
    </row>
    <row r="11" spans="1:4">
      <c r="A11" s="73">
        <v>2</v>
      </c>
      <c r="B11" s="71" t="s">
        <v>572</v>
      </c>
      <c r="D11" s="75" t="s">
        <v>462</v>
      </c>
    </row>
    <row r="12" spans="1:4">
      <c r="A12" s="73">
        <v>3</v>
      </c>
      <c r="B12" s="71" t="s">
        <v>573</v>
      </c>
      <c r="D12" s="75" t="s">
        <v>462</v>
      </c>
    </row>
    <row r="13" spans="1:4" ht="29.25" customHeight="1">
      <c r="A13" s="73">
        <v>4</v>
      </c>
      <c r="B13" s="71" t="s">
        <v>553</v>
      </c>
      <c r="D13" s="75" t="s">
        <v>462</v>
      </c>
    </row>
    <row r="14" spans="1:4">
      <c r="A14" s="73">
        <v>5</v>
      </c>
      <c r="B14" s="70" t="s">
        <v>559</v>
      </c>
      <c r="D14" s="75" t="s">
        <v>462</v>
      </c>
    </row>
    <row r="15" spans="1:4">
      <c r="A15" s="73">
        <v>6</v>
      </c>
      <c r="B15" s="70" t="s">
        <v>560</v>
      </c>
      <c r="D15" s="75" t="s">
        <v>462</v>
      </c>
    </row>
    <row r="16" spans="1:4">
      <c r="A16" s="73">
        <v>7</v>
      </c>
      <c r="B16" s="70" t="s">
        <v>574</v>
      </c>
      <c r="D16" s="75" t="s">
        <v>536</v>
      </c>
    </row>
    <row r="17" spans="1:4" ht="28.5">
      <c r="A17" s="73">
        <v>8</v>
      </c>
      <c r="B17" s="71" t="s">
        <v>575</v>
      </c>
      <c r="D17" s="75" t="s">
        <v>536</v>
      </c>
    </row>
    <row r="18" spans="1:4">
      <c r="A18" s="73">
        <v>9</v>
      </c>
      <c r="B18" s="70" t="s">
        <v>576</v>
      </c>
      <c r="D18" s="75" t="s">
        <v>536</v>
      </c>
    </row>
    <row r="19" spans="1:4" ht="28.5">
      <c r="A19" s="73">
        <v>10</v>
      </c>
      <c r="B19" s="71" t="s">
        <v>577</v>
      </c>
      <c r="D19" s="75" t="s">
        <v>536</v>
      </c>
    </row>
    <row r="20" spans="1:4">
      <c r="A20" s="73">
        <v>11</v>
      </c>
      <c r="B20" s="70" t="s">
        <v>578</v>
      </c>
      <c r="D20" s="75" t="s">
        <v>536</v>
      </c>
    </row>
    <row r="21" spans="1:4">
      <c r="A21" s="73">
        <v>12</v>
      </c>
      <c r="B21" s="70" t="s">
        <v>579</v>
      </c>
      <c r="D21" s="99" t="s">
        <v>536</v>
      </c>
    </row>
    <row r="22" spans="1:4">
      <c r="A22" s="73">
        <v>13</v>
      </c>
      <c r="B22" s="70" t="s">
        <v>580</v>
      </c>
      <c r="D22" s="102" t="s">
        <v>536</v>
      </c>
    </row>
    <row r="23" spans="1:4" ht="18.75" customHeight="1">
      <c r="A23" s="93">
        <v>14</v>
      </c>
      <c r="B23" s="168" t="s">
        <v>564</v>
      </c>
      <c r="C23" s="192" t="s">
        <v>506</v>
      </c>
      <c r="D23" s="102" t="s">
        <v>536</v>
      </c>
    </row>
    <row r="24" spans="1:4" ht="28.5" customHeight="1">
      <c r="A24" s="94">
        <v>15</v>
      </c>
      <c r="B24" s="169" t="s">
        <v>581</v>
      </c>
      <c r="C24" s="193"/>
      <c r="D24" s="75" t="s">
        <v>536</v>
      </c>
    </row>
    <row r="25" spans="1:4">
      <c r="A25" s="73">
        <v>16</v>
      </c>
      <c r="B25" s="70" t="s">
        <v>567</v>
      </c>
      <c r="D25" s="99" t="s">
        <v>536</v>
      </c>
    </row>
    <row r="26" spans="1:4">
      <c r="A26" s="73">
        <v>17</v>
      </c>
      <c r="B26" s="70" t="s">
        <v>566</v>
      </c>
      <c r="D26" s="99" t="s">
        <v>536</v>
      </c>
    </row>
    <row r="27" spans="1:4">
      <c r="A27" s="73">
        <v>18</v>
      </c>
      <c r="B27" s="70" t="s">
        <v>582</v>
      </c>
      <c r="C27" s="95"/>
      <c r="D27" s="102" t="s">
        <v>536</v>
      </c>
    </row>
    <row r="28" spans="1:4">
      <c r="A28" s="73">
        <v>19</v>
      </c>
      <c r="B28" s="70" t="s">
        <v>568</v>
      </c>
      <c r="D28" s="75" t="s">
        <v>536</v>
      </c>
    </row>
    <row r="29" spans="1:4">
      <c r="A29" s="73">
        <v>20</v>
      </c>
      <c r="B29" s="70" t="s">
        <v>569</v>
      </c>
      <c r="D29" s="102" t="s">
        <v>536</v>
      </c>
    </row>
    <row r="30" spans="1:4">
      <c r="A30" s="73">
        <v>21</v>
      </c>
      <c r="B30" s="70" t="s">
        <v>583</v>
      </c>
      <c r="D30" s="75" t="s">
        <v>536</v>
      </c>
    </row>
    <row r="31" spans="1:4">
      <c r="A31" s="73">
        <v>22</v>
      </c>
      <c r="B31" s="70" t="s">
        <v>584</v>
      </c>
      <c r="D31" s="102" t="s">
        <v>536</v>
      </c>
    </row>
    <row r="32" spans="1:4">
      <c r="A32" s="73">
        <v>23</v>
      </c>
      <c r="B32" s="64" t="s">
        <v>508</v>
      </c>
      <c r="D32" s="102" t="s">
        <v>536</v>
      </c>
    </row>
    <row r="33" spans="1:4" ht="28.5">
      <c r="A33" s="73">
        <v>24</v>
      </c>
      <c r="B33" s="71" t="s">
        <v>585</v>
      </c>
      <c r="D33" s="120" t="s">
        <v>536</v>
      </c>
    </row>
    <row r="34" spans="1:4" ht="28.5">
      <c r="A34" s="73">
        <v>25</v>
      </c>
      <c r="B34" s="71" t="s">
        <v>586</v>
      </c>
      <c r="D34" s="75" t="s">
        <v>462</v>
      </c>
    </row>
    <row r="35" spans="1:4">
      <c r="B35" s="70"/>
    </row>
    <row r="36" spans="1:4">
      <c r="B36" s="70"/>
    </row>
    <row r="37" spans="1:4" ht="15">
      <c r="A37" s="134"/>
      <c r="B37" s="121" t="s">
        <v>502</v>
      </c>
      <c r="C37" s="122"/>
      <c r="D37" s="123" t="str">
        <f>IF(AND(D10="SI",D11="SI",D12="SI",D13="SI",D14="SI",D15="SI",D16="NO",D17="NO",D18="NO",D19="NO",D20="NO",D21="NO",D22="NO",D23="NO",D24="NO",D25="NO",D26="NO",D27="NO",D28="NO",D29="NO",D30="NO",D31="NO",D32="NO",D34="SI",D33="NO"),"SI","NO")</f>
        <v>SI</v>
      </c>
    </row>
    <row r="38" spans="1:4">
      <c r="B38" s="70"/>
    </row>
    <row r="39" spans="1:4" ht="38.25" customHeight="1">
      <c r="B39" s="191" t="s">
        <v>549</v>
      </c>
      <c r="C39" s="191"/>
      <c r="D39" s="191"/>
    </row>
    <row r="40" spans="1:4" ht="11.25" customHeight="1">
      <c r="B40" s="72"/>
    </row>
    <row r="41" spans="1:4" ht="15.75" customHeight="1">
      <c r="A41" s="189" t="s">
        <v>547</v>
      </c>
      <c r="B41" s="189"/>
      <c r="C41" s="189"/>
      <c r="D41" s="189"/>
    </row>
    <row r="42" spans="1:4" ht="15">
      <c r="A42" s="189" t="s">
        <v>546</v>
      </c>
      <c r="B42" s="189"/>
      <c r="C42" s="189"/>
      <c r="D42" s="189"/>
    </row>
    <row r="43" spans="1:4" ht="15">
      <c r="A43" s="190"/>
      <c r="B43" s="190"/>
      <c r="C43" s="190"/>
      <c r="D43" s="190"/>
    </row>
    <row r="44" spans="1:4" s="124" customFormat="1" ht="30" customHeight="1">
      <c r="A44" s="188" t="s">
        <v>550</v>
      </c>
      <c r="B44" s="188"/>
      <c r="C44" s="188"/>
      <c r="D44" s="188"/>
    </row>
    <row r="45" spans="1:4" ht="15">
      <c r="A45" s="135" t="s">
        <v>545</v>
      </c>
      <c r="B45" s="92"/>
    </row>
    <row r="46" spans="1:4"/>
    <row r="47" spans="1:4"/>
    <row r="48" spans="1:4"/>
  </sheetData>
  <sheetProtection algorithmName="SHA-512" hashValue="B9pnkNLcedH9Z9hcgXhgBKE68sprB8aGPsCRV3k3JD0dQ+LMckLTJLvQoTv0g2oGGQrcQJFWeflwZAsn+0Ka1A==" saltValue="aUzcH/W5FKdEpXeRcF+GmQ==" spinCount="100000" sheet="1" objects="1" scenarios="1"/>
  <mergeCells count="7">
    <mergeCell ref="A44:D44"/>
    <mergeCell ref="A3:D3"/>
    <mergeCell ref="A41:D41"/>
    <mergeCell ref="A42:D42"/>
    <mergeCell ref="A43:D43"/>
    <mergeCell ref="B39:D39"/>
    <mergeCell ref="C23:C24"/>
  </mergeCells>
  <conditionalFormatting sqref="D10:D15 D34">
    <cfRule type="containsText" dxfId="5" priority="4" operator="containsText" text="NO">
      <formula>NOT(ISERROR(SEARCH("NO",D10)))</formula>
    </cfRule>
    <cfRule type="containsText" dxfId="4" priority="6" operator="containsText" text="SI">
      <formula>NOT(ISERROR(SEARCH("SI",D10)))</formula>
    </cfRule>
  </conditionalFormatting>
  <conditionalFormatting sqref="D16:D33">
    <cfRule type="containsText" dxfId="3" priority="3" operator="containsText" text="SI">
      <formula>NOT(ISERROR(SEARCH("SI",D16)))</formula>
    </cfRule>
    <cfRule type="containsText" dxfId="2" priority="5" operator="containsText" text="NO">
      <formula>NOT(ISERROR(SEARCH("NO",D16)))</formula>
    </cfRule>
  </conditionalFormatting>
  <conditionalFormatting sqref="D37">
    <cfRule type="containsText" dxfId="1" priority="1" operator="containsText" text="NO">
      <formula>NOT(ISERROR(SEARCH("NO",D37)))</formula>
    </cfRule>
    <cfRule type="containsText" dxfId="0" priority="2" operator="containsText" text="SI">
      <formula>NOT(ISERROR(SEARCH("SI",D37)))</formula>
    </cfRule>
  </conditionalFormatting>
  <dataValidations count="1">
    <dataValidation type="list" allowBlank="1" showInputMessage="1" showErrorMessage="1" sqref="D10:D34" xr:uid="{00000000-0002-0000-0100-000000000000}">
      <formula1>"SI,NO"</formula1>
    </dataValidation>
  </dataValidations>
  <pageMargins left="0.7" right="0.7" top="0.75" bottom="0.75" header="0.3" footer="0.3"/>
  <pageSetup paperSize="9" orientation="portrait" horizontalDpi="0" verticalDpi="0" r:id="rId1"/>
  <drawing r:id="rId2"/>
  <legacyDrawing r:id="rId3"/>
  <oleObjects>
    <mc:AlternateContent xmlns:mc="http://schemas.openxmlformats.org/markup-compatibility/2006">
      <mc:Choice Requires="x14">
        <oleObject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1524000</xdr:colOff>
                <xdr:row>1</xdr:row>
                <xdr:rowOff>276225</xdr:rowOff>
              </to>
            </anchor>
          </objectPr>
        </oleObject>
      </mc:Choice>
      <mc:Fallback>
        <oleObject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L85"/>
  <sheetViews>
    <sheetView showGridLines="0" tabSelected="1" topLeftCell="A52" zoomScale="130" zoomScaleNormal="130" workbookViewId="0">
      <selection activeCell="C77" sqref="C77"/>
    </sheetView>
  </sheetViews>
  <sheetFormatPr baseColWidth="10" defaultColWidth="0" defaultRowHeight="15" zeroHeight="1"/>
  <cols>
    <col min="1" max="1" width="50.5703125" customWidth="1"/>
    <col min="2" max="2" width="11.42578125" customWidth="1"/>
    <col min="3" max="3" width="22.85546875" bestFit="1" customWidth="1"/>
    <col min="4" max="4" width="21.7109375" customWidth="1"/>
    <col min="5" max="5" width="11.85546875" hidden="1" customWidth="1"/>
    <col min="6" max="12" width="0" hidden="1" customWidth="1"/>
    <col min="13" max="16384" width="11.42578125" hidden="1"/>
  </cols>
  <sheetData>
    <row r="1" spans="1:6"/>
    <row r="2" spans="1:6"/>
    <row r="3" spans="1:6" ht="46.5" customHeight="1">
      <c r="A3" s="172" t="s">
        <v>518</v>
      </c>
      <c r="B3" s="172"/>
      <c r="C3" s="172"/>
      <c r="D3" s="172"/>
    </row>
    <row r="4" spans="1:6" s="38" customFormat="1" ht="14.25"/>
    <row r="5" spans="1:6" s="38" customFormat="1" ht="14.25">
      <c r="A5" s="171" t="s">
        <v>544</v>
      </c>
      <c r="B5" s="171"/>
      <c r="C5" s="171"/>
      <c r="D5" s="171"/>
    </row>
    <row r="6" spans="1:6" s="38" customFormat="1" thickBot="1"/>
    <row r="7" spans="1:6" s="38" customFormat="1" thickBot="1">
      <c r="B7" s="39"/>
      <c r="C7" s="38" t="s">
        <v>519</v>
      </c>
    </row>
    <row r="8" spans="1:6" s="38" customFormat="1" thickBot="1">
      <c r="B8" s="40"/>
      <c r="C8" s="38" t="s">
        <v>520</v>
      </c>
    </row>
    <row r="9" spans="1:6" s="38" customFormat="1" ht="14.25">
      <c r="B9" s="42"/>
    </row>
    <row r="10" spans="1:6" s="38" customFormat="1" ht="14.25">
      <c r="A10" s="170" t="s">
        <v>459</v>
      </c>
      <c r="B10" s="170"/>
      <c r="C10" s="170"/>
      <c r="D10" s="170"/>
      <c r="E10" s="48"/>
      <c r="F10" s="48"/>
    </row>
    <row r="11" spans="1:6" s="38" customFormat="1" thickBot="1"/>
    <row r="12" spans="1:6" s="38" customFormat="1" thickBot="1">
      <c r="A12" s="48" t="s">
        <v>457</v>
      </c>
      <c r="C12" s="55" t="s">
        <v>551</v>
      </c>
    </row>
    <row r="13" spans="1:6" s="38" customFormat="1" thickBot="1"/>
    <row r="14" spans="1:6" s="38" customFormat="1" thickBot="1">
      <c r="A14" s="41" t="s">
        <v>514</v>
      </c>
      <c r="B14" s="42"/>
      <c r="C14" s="125">
        <v>6920</v>
      </c>
      <c r="D14" s="42"/>
      <c r="E14" s="43" t="str">
        <f>IF(C18="T1","",IF(C18="T2","",IF(C18="T3","",IF(C18="T4","","NO PUEDE ACOGERSE"))))</f>
        <v>NO PUEDE ACOGERSE</v>
      </c>
    </row>
    <row r="15" spans="1:6" s="38" customFormat="1" thickBot="1">
      <c r="A15" s="42"/>
      <c r="B15" s="42"/>
      <c r="C15" s="42"/>
      <c r="D15" s="42"/>
    </row>
    <row r="16" spans="1:6" s="38" customFormat="1" thickBot="1">
      <c r="A16" s="41" t="s">
        <v>515</v>
      </c>
      <c r="B16" s="42"/>
      <c r="C16" s="52"/>
      <c r="D16" s="42"/>
    </row>
    <row r="17" spans="1:5" s="38" customFormat="1" thickBot="1">
      <c r="A17" s="42"/>
      <c r="B17" s="42"/>
      <c r="C17" s="42"/>
      <c r="D17" s="42"/>
    </row>
    <row r="18" spans="1:5" s="38" customFormat="1" thickBot="1">
      <c r="A18" s="41" t="s">
        <v>517</v>
      </c>
      <c r="B18" s="42"/>
      <c r="C18" s="63" t="str">
        <f>VLOOKUP(C14,'Código actividades'!A5:E462,5,FALSE)</f>
        <v>T3 (Sic)</v>
      </c>
      <c r="E18" s="43"/>
    </row>
    <row r="19" spans="1:5" s="38" customFormat="1" thickBot="1">
      <c r="A19" s="42"/>
      <c r="B19" s="42"/>
      <c r="C19" s="42"/>
      <c r="D19" s="42"/>
    </row>
    <row r="20" spans="1:5" s="38" customFormat="1" thickBot="1">
      <c r="A20" s="41" t="s">
        <v>516</v>
      </c>
      <c r="B20" s="42"/>
      <c r="C20" s="63" t="str">
        <f>IFERROR(VLOOKUP(C16,'Código actividades'!A5:E462,5,FALSE),C18)</f>
        <v>T3 (Sic)</v>
      </c>
      <c r="D20" s="42"/>
    </row>
    <row r="21" spans="1:5" s="38" customFormat="1" thickBot="1">
      <c r="A21" s="42"/>
      <c r="B21" s="42"/>
      <c r="C21" s="42"/>
      <c r="D21" s="42"/>
    </row>
    <row r="22" spans="1:5" s="38" customFormat="1" thickBot="1">
      <c r="A22" s="41" t="s">
        <v>539</v>
      </c>
      <c r="B22" s="42"/>
      <c r="C22" s="96" t="s">
        <v>536</v>
      </c>
      <c r="D22" s="42"/>
    </row>
    <row r="23" spans="1:5" s="38" customFormat="1" thickBot="1">
      <c r="A23" s="42"/>
      <c r="B23" s="42"/>
      <c r="C23" s="42"/>
      <c r="D23" s="42"/>
    </row>
    <row r="24" spans="1:5" s="38" customFormat="1" thickBot="1">
      <c r="A24" s="38" t="s">
        <v>509</v>
      </c>
      <c r="C24" s="51">
        <v>4979899000</v>
      </c>
      <c r="D24" s="98"/>
    </row>
    <row r="25" spans="1:5" s="38" customFormat="1" thickBot="1">
      <c r="C25" s="44"/>
      <c r="D25" s="101"/>
    </row>
    <row r="26" spans="1:5" s="38" customFormat="1" thickBot="1">
      <c r="A26" s="38" t="s">
        <v>510</v>
      </c>
      <c r="C26" s="51">
        <v>4844000</v>
      </c>
      <c r="D26" s="101"/>
    </row>
    <row r="27" spans="1:5" s="38" customFormat="1" thickBot="1">
      <c r="C27" s="44"/>
    </row>
    <row r="28" spans="1:5" s="38" customFormat="1" thickBot="1">
      <c r="A28" s="38" t="s">
        <v>511</v>
      </c>
      <c r="C28" s="62">
        <f>+C24-C26</f>
        <v>4975055000</v>
      </c>
      <c r="D28" s="98"/>
    </row>
    <row r="29" spans="1:5" s="38" customFormat="1" thickBot="1">
      <c r="C29" s="44"/>
      <c r="D29" s="98"/>
    </row>
    <row r="30" spans="1:5" s="38" customFormat="1" thickBot="1">
      <c r="A30" s="38" t="s">
        <v>512</v>
      </c>
      <c r="C30" s="54">
        <v>2.8000000000000001E-2</v>
      </c>
      <c r="D30" s="101"/>
    </row>
    <row r="31" spans="1:5" s="38" customFormat="1" thickBot="1"/>
    <row r="32" spans="1:5" s="38" customFormat="1" thickBot="1">
      <c r="A32" s="38" t="s">
        <v>458</v>
      </c>
      <c r="C32" s="62">
        <f>ROUND((C24*C30),-3)</f>
        <v>139437000</v>
      </c>
      <c r="D32" s="101"/>
    </row>
    <row r="33" spans="1:4" s="38" customFormat="1" thickBot="1"/>
    <row r="34" spans="1:4" s="38" customFormat="1" thickBot="1">
      <c r="A34" s="38" t="s">
        <v>522</v>
      </c>
      <c r="C34" s="51">
        <v>49799</v>
      </c>
      <c r="D34" s="101"/>
    </row>
    <row r="35" spans="1:4" s="38" customFormat="1" thickBot="1">
      <c r="D35" s="101"/>
    </row>
    <row r="36" spans="1:4" s="38" customFormat="1" thickBot="1">
      <c r="A36" s="38" t="s">
        <v>521</v>
      </c>
      <c r="C36" s="53">
        <v>0</v>
      </c>
      <c r="D36" s="105"/>
    </row>
    <row r="37" spans="1:4" s="38" customFormat="1" thickBot="1"/>
    <row r="38" spans="1:4" s="38" customFormat="1" thickBot="1">
      <c r="A38" s="38" t="s">
        <v>523</v>
      </c>
      <c r="C38" s="52" t="s">
        <v>536</v>
      </c>
    </row>
    <row r="39" spans="1:4" s="38" customFormat="1" thickBot="1"/>
    <row r="40" spans="1:4" s="38" customFormat="1" ht="30" customHeight="1" thickBot="1">
      <c r="A40" s="173" t="s">
        <v>537</v>
      </c>
      <c r="B40" s="174"/>
      <c r="C40" s="97">
        <v>0</v>
      </c>
    </row>
    <row r="41" spans="1:4" s="38" customFormat="1" thickBot="1"/>
    <row r="42" spans="1:4" s="38" customFormat="1" thickBot="1">
      <c r="A42" s="38" t="s">
        <v>524</v>
      </c>
      <c r="C42" s="51">
        <v>0</v>
      </c>
    </row>
    <row r="43" spans="1:4" s="38" customFormat="1" thickBot="1">
      <c r="C43" s="163"/>
    </row>
    <row r="44" spans="1:4" s="38" customFormat="1" thickBot="1">
      <c r="A44" s="38" t="s">
        <v>605</v>
      </c>
      <c r="C44" s="51">
        <v>45000000</v>
      </c>
    </row>
    <row r="45" spans="1:4" s="38" customFormat="1" thickBot="1">
      <c r="C45" s="163"/>
    </row>
    <row r="46" spans="1:4" s="38" customFormat="1" thickBot="1">
      <c r="A46" s="38" t="s">
        <v>529</v>
      </c>
      <c r="C46" s="51">
        <v>2800000</v>
      </c>
    </row>
    <row r="47" spans="1:4" s="38" customFormat="1" ht="14.25"/>
    <row r="48" spans="1:4" s="38" customFormat="1" ht="14.25"/>
    <row r="49" spans="1:4" s="38" customFormat="1" ht="14.25"/>
    <row r="50" spans="1:4" s="38" customFormat="1" ht="14.25">
      <c r="A50" s="170" t="s">
        <v>460</v>
      </c>
      <c r="B50" s="170"/>
      <c r="C50" s="170"/>
      <c r="D50" s="170"/>
    </row>
    <row r="51" spans="1:4" s="38" customFormat="1" ht="14.25"/>
    <row r="52" spans="1:4" s="38" customFormat="1" ht="14.25">
      <c r="A52" s="38" t="s">
        <v>525</v>
      </c>
      <c r="C52" s="57">
        <f>ROUND((IF(C12="Sociedad",C32*35%,0)),-3)</f>
        <v>0</v>
      </c>
    </row>
    <row r="53" spans="1:4" s="38" customFormat="1" ht="14.25">
      <c r="A53" s="38" t="s">
        <v>526</v>
      </c>
      <c r="C53" s="57">
        <f>IF(C12="Persona Natural",SUM('Tarifa PN'!E6:E12),0)</f>
        <v>21115000</v>
      </c>
    </row>
    <row r="54" spans="1:4" s="38" customFormat="1" ht="14.25" hidden="1">
      <c r="A54" s="38" t="s">
        <v>499</v>
      </c>
      <c r="C54" s="57"/>
    </row>
    <row r="55" spans="1:4" s="38" customFormat="1" ht="14.25">
      <c r="A55" s="38" t="s">
        <v>461</v>
      </c>
      <c r="C55" s="58">
        <f>ROUND((+C24*C36/1000),-3)</f>
        <v>0</v>
      </c>
    </row>
    <row r="56" spans="1:4" s="38" customFormat="1" ht="14.25">
      <c r="A56" s="38" t="s">
        <v>527</v>
      </c>
      <c r="C56" s="58">
        <f>+IF(C38="SI",(C55*15%),0)</f>
        <v>0</v>
      </c>
    </row>
    <row r="57" spans="1:4" s="38" customFormat="1" thickBot="1"/>
    <row r="58" spans="1:4" s="38" customFormat="1" thickBot="1">
      <c r="A58" s="46" t="s">
        <v>481</v>
      </c>
      <c r="B58" s="47"/>
      <c r="C58" s="59">
        <f>ROUND((SUM(C52:C56)),-3)</f>
        <v>21115000</v>
      </c>
    </row>
    <row r="59" spans="1:4" s="38" customFormat="1" ht="14.25">
      <c r="D59" s="56"/>
    </row>
    <row r="60" spans="1:4" s="38" customFormat="1" ht="14.25"/>
    <row r="61" spans="1:4" s="38" customFormat="1" ht="14.25">
      <c r="A61" s="170" t="s">
        <v>530</v>
      </c>
      <c r="B61" s="170"/>
      <c r="C61" s="170"/>
      <c r="D61" s="170"/>
    </row>
    <row r="62" spans="1:4" s="38" customFormat="1" ht="14.25"/>
    <row r="63" spans="1:4" s="38" customFormat="1" ht="14.25"/>
    <row r="64" spans="1:4" s="38" customFormat="1" ht="14.25">
      <c r="A64" s="49" t="s">
        <v>528</v>
      </c>
      <c r="B64" s="45"/>
      <c r="C64" s="60">
        <f>+C55+C56</f>
        <v>0</v>
      </c>
    </row>
    <row r="65" spans="1:4" s="38" customFormat="1" ht="14.25">
      <c r="A65" s="49" t="s">
        <v>538</v>
      </c>
      <c r="B65" s="49"/>
      <c r="C65" s="61">
        <f>ROUND((+C66-C64),-3)</f>
        <v>721383000</v>
      </c>
    </row>
    <row r="66" spans="1:4" s="38" customFormat="1" ht="14.25">
      <c r="A66" s="48" t="s">
        <v>497</v>
      </c>
      <c r="C66" s="58">
        <f>MAX(IF(C18="T3 (Sic)",'Tarifas SIMPLE'!E36,IF(C18="T3",'Tarifas SIMPLE'!E48,IF(C18="T2",'Tarifas SIMPLE'!E26,IF(C18="T1",'Tarifas SIMPLE'!E15,IF(C18="T6",'Tarifas SIMPLE'!E61,0))))),(IF(C20="T3",'Tarifas SIMPLE'!E48,IF(C20="T3 (Sic)",'Tarifas SIMPLE'!E36,IF(C20="T2",'Tarifas SIMPLE'!E26,IF(C20="T1",'Tarifas SIMPLE'!E15,IF(C20="T6",'Tarifas SIMPLE'!E61,0)))))))</f>
        <v>721383000</v>
      </c>
      <c r="D66" s="64"/>
    </row>
    <row r="67" spans="1:4" s="38" customFormat="1" ht="14.25">
      <c r="A67" s="48" t="s">
        <v>531</v>
      </c>
      <c r="B67" s="48"/>
      <c r="C67" s="58">
        <f>-MIN(C46,C65)</f>
        <v>-2800000</v>
      </c>
    </row>
    <row r="68" spans="1:4" s="38" customFormat="1" ht="14.25">
      <c r="A68" s="165" t="s">
        <v>532</v>
      </c>
      <c r="B68" s="166">
        <f>ROUND((IF(C65+C67=0,0,-MIN(C65+C67,(IF(C42*0.5%&lt;=C65,C42*0.5%,C65))))),-3)</f>
        <v>0</v>
      </c>
      <c r="C68" s="58"/>
    </row>
    <row r="69" spans="1:4" s="38" customFormat="1" ht="14.25">
      <c r="A69" s="165" t="s">
        <v>606</v>
      </c>
      <c r="B69" s="167">
        <f>-ROUND(MIN(C44,(C28*0.004%)),-3)</f>
        <v>-199000</v>
      </c>
      <c r="C69" s="58"/>
    </row>
    <row r="70" spans="1:4" s="38" customFormat="1" ht="14.25">
      <c r="A70" s="48" t="s">
        <v>607</v>
      </c>
      <c r="B70" s="164"/>
      <c r="C70" s="58">
        <f>ROUND((IF(C65+C67=0,0,MIN(C65+C67,(IF(MIN(B68,B69)&lt;=C65,MIN(B68,B69),C65))))),-3)</f>
        <v>-199000</v>
      </c>
    </row>
    <row r="71" spans="1:4" s="38" customFormat="1" thickBot="1"/>
    <row r="72" spans="1:4" s="38" customFormat="1" thickBot="1">
      <c r="A72" s="46" t="s">
        <v>533</v>
      </c>
      <c r="B72" s="47"/>
      <c r="C72" s="107">
        <f>SUM(C66:C71)</f>
        <v>718384000</v>
      </c>
    </row>
    <row r="73" spans="1:4" s="38" customFormat="1" ht="14.25">
      <c r="D73" s="98"/>
    </row>
    <row r="74" spans="1:4" s="38" customFormat="1" ht="14.25">
      <c r="C74" s="56"/>
      <c r="D74" s="98"/>
    </row>
    <row r="75" spans="1:4" s="38" customFormat="1" ht="14.25">
      <c r="A75" s="48" t="s">
        <v>513</v>
      </c>
      <c r="B75" s="48"/>
      <c r="C75" s="50">
        <f>+C58-C72</f>
        <v>-697269000</v>
      </c>
      <c r="D75" s="48"/>
    </row>
    <row r="76" spans="1:4" s="38" customFormat="1" ht="14.25">
      <c r="A76" s="48" t="s">
        <v>540</v>
      </c>
      <c r="B76" s="48"/>
      <c r="C76" s="50">
        <f>+(C24+(C24*C40*0.19)-((C24*(1-C30))+(C24*(1-C30)*C40*0.19)))-(C24-(C24*(1-C30)))</f>
        <v>0</v>
      </c>
      <c r="D76" s="108">
        <f>+C76/C24</f>
        <v>0</v>
      </c>
    </row>
    <row r="77" spans="1:4" s="38" customFormat="1" ht="14.25">
      <c r="D77" s="101"/>
    </row>
    <row r="78" spans="1:4" s="38" customFormat="1" ht="14.25">
      <c r="A78" s="48" t="s">
        <v>498</v>
      </c>
      <c r="C78" s="89" t="str">
        <f>IF(C75+C76&gt;0,"CONVIENE","NO CONVIENE")</f>
        <v>NO CONVIENE</v>
      </c>
    </row>
    <row r="79" spans="1:4" s="38" customFormat="1" ht="14.25"/>
    <row r="80" spans="1:4" s="38" customFormat="1" ht="14.25" hidden="1"/>
    <row r="81"/>
    <row r="82"/>
    <row r="83"/>
    <row r="84"/>
    <row r="85"/>
  </sheetData>
  <sheetProtection algorithmName="SHA-512" hashValue="rD7QhTJHcjpNEvNzOs5B3UBoFazj9UyzRy3mABEhHBB4aWD1qi5ZGvUllN0lGyJhe6j+LgUqMK1GBEiyVHY4hQ==" saltValue="5xU3Ats596wODFDUwFVckQ==" spinCount="100000" sheet="1" objects="1" scenarios="1"/>
  <mergeCells count="6">
    <mergeCell ref="A50:D50"/>
    <mergeCell ref="A61:D61"/>
    <mergeCell ref="A5:D5"/>
    <mergeCell ref="A3:D3"/>
    <mergeCell ref="A10:D10"/>
    <mergeCell ref="A40:B40"/>
  </mergeCells>
  <dataValidations count="5">
    <dataValidation type="list" allowBlank="1" showInputMessage="1" showErrorMessage="1" sqref="C12" xr:uid="{00000000-0002-0000-0200-000000000000}">
      <formula1>"Persona Natural,Sociedad"</formula1>
    </dataValidation>
    <dataValidation type="list" allowBlank="1" showInputMessage="1" showErrorMessage="1" sqref="C38" xr:uid="{00000000-0002-0000-0200-000001000000}">
      <formula1>"SI,NO"</formula1>
    </dataValidation>
    <dataValidation type="whole" operator="greaterThanOrEqual" showInputMessage="1" showErrorMessage="1" errorTitle="Debe ingresar valor o cero" error="Debe ingresar un valor o colocar cero" promptTitle="Debe ingresar un valor o cero" prompt="Debe ingresar un valor o cero" sqref="C46" xr:uid="{62949FC7-0AC8-4E02-8CB0-46973FBC1F62}">
      <formula1>0</formula1>
    </dataValidation>
    <dataValidation type="whole" operator="lessThan" allowBlank="1" showInputMessage="1" showErrorMessage="1" errorTitle="No pertenece SIMPLE" error="Supera el tope de ingresos para pertenecer al régimen SIMPLE" sqref="C24" xr:uid="{C8BC282D-640B-402B-8BDD-6B1F0378CD51}">
      <formula1>IF(C18="T5",12000*C34,100000*C34)</formula1>
    </dataValidation>
    <dataValidation type="decimal" operator="lessThanOrEqual" allowBlank="1" showInputMessage="1" showErrorMessage="1" errorTitle="Límite grupo 6" error="No puede pertenecer al régimen SIMPLE porque utilidad neta excede el 3% de los ingresos brutos" sqref="C30" xr:uid="{BD9DB5B8-E50A-451D-9412-E1C32C5CA368}">
      <formula1>+IF(C18="T6",0.03,1)</formula1>
    </dataValidation>
  </dataValidation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shapeId="3073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9525</xdr:rowOff>
              </from>
              <to>
                <xdr:col>0</xdr:col>
                <xdr:colOff>1181100</xdr:colOff>
                <xdr:row>1</xdr:row>
                <xdr:rowOff>180975</xdr:rowOff>
              </to>
            </anchor>
          </objectPr>
        </oleObject>
      </mc:Choice>
      <mc:Fallback>
        <oleObject shapeId="3073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FF00"/>
  </sheetPr>
  <dimension ref="A3:E462"/>
  <sheetViews>
    <sheetView topLeftCell="A420" workbookViewId="0">
      <selection activeCell="E428" sqref="E428"/>
    </sheetView>
  </sheetViews>
  <sheetFormatPr baseColWidth="10" defaultRowHeight="15"/>
  <cols>
    <col min="4" max="4" width="68.42578125" customWidth="1"/>
    <col min="5" max="5" width="7.42578125" bestFit="1" customWidth="1"/>
  </cols>
  <sheetData>
    <row r="3" spans="1:5" ht="15.75" thickBot="1">
      <c r="B3" s="116"/>
    </row>
    <row r="4" spans="1:5" ht="29.25" thickBot="1">
      <c r="A4" s="117" t="s">
        <v>2</v>
      </c>
      <c r="B4" s="115" t="s">
        <v>0</v>
      </c>
      <c r="C4" s="117" t="s">
        <v>1</v>
      </c>
      <c r="D4" s="117" t="s">
        <v>3</v>
      </c>
      <c r="E4" s="118" t="s">
        <v>453</v>
      </c>
    </row>
    <row r="5" spans="1:5" ht="29.25" thickBot="1">
      <c r="A5" s="137">
        <v>4711</v>
      </c>
      <c r="B5" s="138" t="s">
        <v>4</v>
      </c>
      <c r="C5" s="139">
        <v>201</v>
      </c>
      <c r="D5" s="140" t="s">
        <v>5</v>
      </c>
      <c r="E5" s="141" t="s">
        <v>452</v>
      </c>
    </row>
    <row r="6" spans="1:5" ht="29.25" thickBot="1">
      <c r="A6" s="139">
        <v>4721</v>
      </c>
      <c r="B6" s="138" t="s">
        <v>4</v>
      </c>
      <c r="C6" s="139">
        <v>201</v>
      </c>
      <c r="D6" s="140" t="s">
        <v>6</v>
      </c>
      <c r="E6" s="141" t="s">
        <v>452</v>
      </c>
    </row>
    <row r="7" spans="1:5" ht="29.25" thickBot="1">
      <c r="A7" s="139">
        <v>4722</v>
      </c>
      <c r="B7" s="138" t="s">
        <v>4</v>
      </c>
      <c r="C7" s="139">
        <v>201</v>
      </c>
      <c r="D7" s="140" t="s">
        <v>7</v>
      </c>
      <c r="E7" s="141" t="s">
        <v>452</v>
      </c>
    </row>
    <row r="8" spans="1:5" ht="29.25" thickBot="1">
      <c r="A8" s="139">
        <v>4723</v>
      </c>
      <c r="B8" s="138" t="s">
        <v>4</v>
      </c>
      <c r="C8" s="139">
        <v>201</v>
      </c>
      <c r="D8" s="140" t="s">
        <v>8</v>
      </c>
      <c r="E8" s="141" t="s">
        <v>452</v>
      </c>
    </row>
    <row r="9" spans="1:5" ht="29.25" thickBot="1">
      <c r="A9" s="139">
        <v>4724</v>
      </c>
      <c r="B9" s="138" t="s">
        <v>4</v>
      </c>
      <c r="C9" s="139">
        <v>203</v>
      </c>
      <c r="D9" s="140" t="s">
        <v>9</v>
      </c>
      <c r="E9" s="141" t="s">
        <v>452</v>
      </c>
    </row>
    <row r="10" spans="1:5" ht="29.25" thickBot="1">
      <c r="A10" s="139">
        <v>4729</v>
      </c>
      <c r="B10" s="138" t="s">
        <v>4</v>
      </c>
      <c r="C10" s="139">
        <v>201</v>
      </c>
      <c r="D10" s="140" t="s">
        <v>10</v>
      </c>
      <c r="E10" s="141" t="s">
        <v>452</v>
      </c>
    </row>
    <row r="11" spans="1:5" ht="29.25" thickBot="1">
      <c r="A11" s="139">
        <v>4781</v>
      </c>
      <c r="B11" s="138" t="s">
        <v>4</v>
      </c>
      <c r="C11" s="139">
        <v>204</v>
      </c>
      <c r="D11" s="140" t="s">
        <v>248</v>
      </c>
      <c r="E11" s="141" t="s">
        <v>452</v>
      </c>
    </row>
    <row r="12" spans="1:5" ht="15.75" thickBot="1">
      <c r="A12" s="139">
        <v>9602</v>
      </c>
      <c r="B12" s="138" t="s">
        <v>11</v>
      </c>
      <c r="C12" s="139">
        <v>304</v>
      </c>
      <c r="D12" s="140" t="s">
        <v>12</v>
      </c>
      <c r="E12" s="141" t="s">
        <v>452</v>
      </c>
    </row>
    <row r="13" spans="1:5" ht="15.75" thickBot="1">
      <c r="A13" s="142">
        <v>161</v>
      </c>
      <c r="B13" s="143" t="s">
        <v>11</v>
      </c>
      <c r="C13" s="144">
        <v>304</v>
      </c>
      <c r="D13" s="145" t="s">
        <v>455</v>
      </c>
      <c r="E13" s="150" t="s">
        <v>454</v>
      </c>
    </row>
    <row r="14" spans="1:5" ht="15.75" thickBot="1">
      <c r="A14" s="144">
        <v>162</v>
      </c>
      <c r="B14" s="143" t="s">
        <v>11</v>
      </c>
      <c r="C14" s="144">
        <v>304</v>
      </c>
      <c r="D14" s="145" t="s">
        <v>13</v>
      </c>
      <c r="E14" s="150" t="s">
        <v>454</v>
      </c>
    </row>
    <row r="15" spans="1:5" ht="15.75" thickBot="1">
      <c r="A15" s="144">
        <v>164</v>
      </c>
      <c r="B15" s="143" t="s">
        <v>11</v>
      </c>
      <c r="C15" s="144">
        <v>304</v>
      </c>
      <c r="D15" s="145" t="s">
        <v>14</v>
      </c>
      <c r="E15" s="150" t="s">
        <v>454</v>
      </c>
    </row>
    <row r="16" spans="1:5" ht="15.75" thickBot="1">
      <c r="A16" s="144">
        <v>240</v>
      </c>
      <c r="B16" s="143" t="s">
        <v>11</v>
      </c>
      <c r="C16" s="144">
        <v>304</v>
      </c>
      <c r="D16" s="145" t="s">
        <v>15</v>
      </c>
      <c r="E16" s="150" t="s">
        <v>454</v>
      </c>
    </row>
    <row r="17" spans="1:5" ht="15.75" thickBot="1">
      <c r="A17" s="144">
        <v>510</v>
      </c>
      <c r="B17" s="143" t="s">
        <v>16</v>
      </c>
      <c r="C17" s="144">
        <v>103</v>
      </c>
      <c r="D17" s="145" t="s">
        <v>17</v>
      </c>
      <c r="E17" s="150" t="s">
        <v>454</v>
      </c>
    </row>
    <row r="18" spans="1:5" ht="15.75" thickBot="1">
      <c r="A18" s="144">
        <v>520</v>
      </c>
      <c r="B18" s="143" t="s">
        <v>16</v>
      </c>
      <c r="C18" s="144">
        <v>103</v>
      </c>
      <c r="D18" s="145" t="s">
        <v>18</v>
      </c>
      <c r="E18" s="150" t="s">
        <v>454</v>
      </c>
    </row>
    <row r="19" spans="1:5" ht="15.75" thickBot="1">
      <c r="A19" s="144">
        <v>610</v>
      </c>
      <c r="B19" s="143" t="s">
        <v>16</v>
      </c>
      <c r="C19" s="144">
        <v>103</v>
      </c>
      <c r="D19" s="145" t="s">
        <v>19</v>
      </c>
      <c r="E19" s="150" t="s">
        <v>454</v>
      </c>
    </row>
    <row r="20" spans="1:5" ht="15.75" thickBot="1">
      <c r="A20" s="144">
        <v>620</v>
      </c>
      <c r="B20" s="143" t="s">
        <v>16</v>
      </c>
      <c r="C20" s="144">
        <v>103</v>
      </c>
      <c r="D20" s="145" t="s">
        <v>20</v>
      </c>
      <c r="E20" s="150" t="s">
        <v>454</v>
      </c>
    </row>
    <row r="21" spans="1:5" ht="15.75" thickBot="1">
      <c r="A21" s="144">
        <v>710</v>
      </c>
      <c r="B21" s="143" t="s">
        <v>16</v>
      </c>
      <c r="C21" s="144">
        <v>103</v>
      </c>
      <c r="D21" s="145" t="s">
        <v>21</v>
      </c>
      <c r="E21" s="150" t="s">
        <v>454</v>
      </c>
    </row>
    <row r="22" spans="1:5" ht="15.75" thickBot="1">
      <c r="A22" s="144">
        <v>721</v>
      </c>
      <c r="B22" s="143" t="s">
        <v>16</v>
      </c>
      <c r="C22" s="144">
        <v>103</v>
      </c>
      <c r="D22" s="145" t="s">
        <v>22</v>
      </c>
      <c r="E22" s="150" t="s">
        <v>454</v>
      </c>
    </row>
    <row r="23" spans="1:5" ht="15.75" thickBot="1">
      <c r="A23" s="144">
        <v>722</v>
      </c>
      <c r="B23" s="143" t="s">
        <v>16</v>
      </c>
      <c r="C23" s="144">
        <v>103</v>
      </c>
      <c r="D23" s="145" t="s">
        <v>23</v>
      </c>
      <c r="E23" s="150" t="s">
        <v>454</v>
      </c>
    </row>
    <row r="24" spans="1:5" ht="15.75" thickBot="1">
      <c r="A24" s="144">
        <v>723</v>
      </c>
      <c r="B24" s="143" t="s">
        <v>16</v>
      </c>
      <c r="C24" s="144">
        <v>103</v>
      </c>
      <c r="D24" s="145" t="s">
        <v>24</v>
      </c>
      <c r="E24" s="150" t="s">
        <v>454</v>
      </c>
    </row>
    <row r="25" spans="1:5" ht="15.75" thickBot="1">
      <c r="A25" s="144">
        <v>729</v>
      </c>
      <c r="B25" s="143" t="s">
        <v>16</v>
      </c>
      <c r="C25" s="144">
        <v>103</v>
      </c>
      <c r="D25" s="145" t="s">
        <v>25</v>
      </c>
      <c r="E25" s="150" t="s">
        <v>454</v>
      </c>
    </row>
    <row r="26" spans="1:5" ht="15.75" thickBot="1">
      <c r="A26" s="144">
        <v>811</v>
      </c>
      <c r="B26" s="143" t="s">
        <v>16</v>
      </c>
      <c r="C26" s="144">
        <v>103</v>
      </c>
      <c r="D26" s="145" t="s">
        <v>26</v>
      </c>
      <c r="E26" s="150" t="s">
        <v>454</v>
      </c>
    </row>
    <row r="27" spans="1:5" ht="15.75" thickBot="1">
      <c r="A27" s="144">
        <v>812</v>
      </c>
      <c r="B27" s="143" t="s">
        <v>16</v>
      </c>
      <c r="C27" s="144">
        <v>103</v>
      </c>
      <c r="D27" s="145" t="s">
        <v>27</v>
      </c>
      <c r="E27" s="150" t="s">
        <v>454</v>
      </c>
    </row>
    <row r="28" spans="1:5" ht="15.75" thickBot="1">
      <c r="A28" s="144">
        <v>820</v>
      </c>
      <c r="B28" s="143" t="s">
        <v>16</v>
      </c>
      <c r="C28" s="144">
        <v>103</v>
      </c>
      <c r="D28" s="145" t="s">
        <v>28</v>
      </c>
      <c r="E28" s="150" t="s">
        <v>454</v>
      </c>
    </row>
    <row r="29" spans="1:5" ht="15.75" thickBot="1">
      <c r="A29" s="144">
        <v>891</v>
      </c>
      <c r="B29" s="143" t="s">
        <v>16</v>
      </c>
      <c r="C29" s="144">
        <v>103</v>
      </c>
      <c r="D29" s="145" t="s">
        <v>29</v>
      </c>
      <c r="E29" s="150" t="s">
        <v>454</v>
      </c>
    </row>
    <row r="30" spans="1:5" ht="15.75" thickBot="1">
      <c r="A30" s="144">
        <v>892</v>
      </c>
      <c r="B30" s="143" t="s">
        <v>16</v>
      </c>
      <c r="C30" s="144">
        <v>103</v>
      </c>
      <c r="D30" s="145" t="s">
        <v>30</v>
      </c>
      <c r="E30" s="150" t="s">
        <v>454</v>
      </c>
    </row>
    <row r="31" spans="1:5" ht="15.75" thickBot="1">
      <c r="A31" s="144">
        <v>899</v>
      </c>
      <c r="B31" s="143" t="s">
        <v>16</v>
      </c>
      <c r="C31" s="144">
        <v>103</v>
      </c>
      <c r="D31" s="145" t="s">
        <v>31</v>
      </c>
      <c r="E31" s="150" t="s">
        <v>454</v>
      </c>
    </row>
    <row r="32" spans="1:5" ht="15.75" thickBot="1">
      <c r="A32" s="144">
        <v>910</v>
      </c>
      <c r="B32" s="143" t="s">
        <v>11</v>
      </c>
      <c r="C32" s="144">
        <v>304</v>
      </c>
      <c r="D32" s="145" t="s">
        <v>32</v>
      </c>
      <c r="E32" s="150" t="s">
        <v>454</v>
      </c>
    </row>
    <row r="33" spans="1:5" ht="29.25" thickBot="1">
      <c r="A33" s="144">
        <v>990</v>
      </c>
      <c r="B33" s="143" t="s">
        <v>11</v>
      </c>
      <c r="C33" s="144">
        <v>304</v>
      </c>
      <c r="D33" s="145" t="s">
        <v>33</v>
      </c>
      <c r="E33" s="150" t="s">
        <v>454</v>
      </c>
    </row>
    <row r="34" spans="1:5" ht="15.75" thickBot="1">
      <c r="A34" s="144">
        <v>1011</v>
      </c>
      <c r="B34" s="143" t="s">
        <v>16</v>
      </c>
      <c r="C34" s="144">
        <v>101</v>
      </c>
      <c r="D34" s="145" t="s">
        <v>34</v>
      </c>
      <c r="E34" s="150" t="s">
        <v>454</v>
      </c>
    </row>
    <row r="35" spans="1:5" ht="15.75" thickBot="1">
      <c r="A35" s="144">
        <v>1012</v>
      </c>
      <c r="B35" s="143" t="s">
        <v>16</v>
      </c>
      <c r="C35" s="144">
        <v>101</v>
      </c>
      <c r="D35" s="145" t="s">
        <v>35</v>
      </c>
      <c r="E35" s="150" t="s">
        <v>454</v>
      </c>
    </row>
    <row r="36" spans="1:5" ht="15.75" thickBot="1">
      <c r="A36" s="144">
        <v>1020</v>
      </c>
      <c r="B36" s="143" t="s">
        <v>16</v>
      </c>
      <c r="C36" s="144">
        <v>101</v>
      </c>
      <c r="D36" s="145" t="s">
        <v>36</v>
      </c>
      <c r="E36" s="150" t="s">
        <v>454</v>
      </c>
    </row>
    <row r="37" spans="1:5" ht="15.75" thickBot="1">
      <c r="A37" s="144">
        <v>1031</v>
      </c>
      <c r="B37" s="143" t="s">
        <v>16</v>
      </c>
      <c r="C37" s="144">
        <v>101</v>
      </c>
      <c r="D37" s="145" t="s">
        <v>587</v>
      </c>
      <c r="E37" s="150" t="s">
        <v>454</v>
      </c>
    </row>
    <row r="38" spans="1:5" ht="15.75" thickBot="1">
      <c r="A38" s="144">
        <v>1032</v>
      </c>
      <c r="B38" s="143" t="s">
        <v>16</v>
      </c>
      <c r="C38" s="144">
        <v>101</v>
      </c>
      <c r="D38" s="145" t="s">
        <v>588</v>
      </c>
      <c r="E38" s="150" t="s">
        <v>454</v>
      </c>
    </row>
    <row r="39" spans="1:5" ht="15.75" thickBot="1">
      <c r="A39" s="144">
        <v>1033</v>
      </c>
      <c r="B39" s="143" t="s">
        <v>16</v>
      </c>
      <c r="C39" s="144">
        <v>101</v>
      </c>
      <c r="D39" s="145" t="s">
        <v>589</v>
      </c>
      <c r="E39" s="150" t="s">
        <v>454</v>
      </c>
    </row>
    <row r="40" spans="1:5" ht="15.75" thickBot="1">
      <c r="A40" s="144">
        <v>1040</v>
      </c>
      <c r="B40" s="143" t="s">
        <v>16</v>
      </c>
      <c r="C40" s="144">
        <v>101</v>
      </c>
      <c r="D40" s="145" t="s">
        <v>37</v>
      </c>
      <c r="E40" s="150" t="s">
        <v>454</v>
      </c>
    </row>
    <row r="41" spans="1:5" ht="15.75" thickBot="1">
      <c r="A41" s="144">
        <v>1051</v>
      </c>
      <c r="B41" s="143" t="s">
        <v>16</v>
      </c>
      <c r="C41" s="144">
        <v>101</v>
      </c>
      <c r="D41" s="145" t="s">
        <v>38</v>
      </c>
      <c r="E41" s="150" t="s">
        <v>454</v>
      </c>
    </row>
    <row r="42" spans="1:5" ht="15.75" thickBot="1">
      <c r="A42" s="144">
        <v>1052</v>
      </c>
      <c r="B42" s="143" t="s">
        <v>16</v>
      </c>
      <c r="C42" s="144">
        <v>101</v>
      </c>
      <c r="D42" s="145" t="s">
        <v>39</v>
      </c>
      <c r="E42" s="150" t="s">
        <v>454</v>
      </c>
    </row>
    <row r="43" spans="1:5" ht="15.75" thickBot="1">
      <c r="A43" s="144">
        <v>1061</v>
      </c>
      <c r="B43" s="143" t="s">
        <v>11</v>
      </c>
      <c r="C43" s="144">
        <v>304</v>
      </c>
      <c r="D43" s="145" t="s">
        <v>40</v>
      </c>
      <c r="E43" s="150" t="s">
        <v>454</v>
      </c>
    </row>
    <row r="44" spans="1:5" ht="15.75" thickBot="1">
      <c r="A44" s="144">
        <v>1062</v>
      </c>
      <c r="B44" s="143" t="s">
        <v>16</v>
      </c>
      <c r="C44" s="144">
        <v>101</v>
      </c>
      <c r="D44" s="145" t="s">
        <v>41</v>
      </c>
      <c r="E44" s="150" t="s">
        <v>454</v>
      </c>
    </row>
    <row r="45" spans="1:5" ht="15.75" thickBot="1">
      <c r="A45" s="144">
        <v>1063</v>
      </c>
      <c r="B45" s="143" t="s">
        <v>16</v>
      </c>
      <c r="C45" s="144">
        <v>101</v>
      </c>
      <c r="D45" s="145" t="s">
        <v>42</v>
      </c>
      <c r="E45" s="150" t="s">
        <v>454</v>
      </c>
    </row>
    <row r="46" spans="1:5" ht="15.75" thickBot="1">
      <c r="A46" s="144">
        <v>1071</v>
      </c>
      <c r="B46" s="143" t="s">
        <v>16</v>
      </c>
      <c r="C46" s="144">
        <v>101</v>
      </c>
      <c r="D46" s="145" t="s">
        <v>43</v>
      </c>
      <c r="E46" s="150" t="s">
        <v>454</v>
      </c>
    </row>
    <row r="47" spans="1:5" ht="15.75" thickBot="1">
      <c r="A47" s="144">
        <v>1072</v>
      </c>
      <c r="B47" s="143" t="s">
        <v>16</v>
      </c>
      <c r="C47" s="144">
        <v>101</v>
      </c>
      <c r="D47" s="145" t="s">
        <v>44</v>
      </c>
      <c r="E47" s="150" t="s">
        <v>454</v>
      </c>
    </row>
    <row r="48" spans="1:5" ht="15.75" thickBot="1">
      <c r="A48" s="144">
        <v>1081</v>
      </c>
      <c r="B48" s="143" t="s">
        <v>16</v>
      </c>
      <c r="C48" s="144">
        <v>101</v>
      </c>
      <c r="D48" s="145" t="s">
        <v>45</v>
      </c>
      <c r="E48" s="150" t="s">
        <v>454</v>
      </c>
    </row>
    <row r="49" spans="1:5" ht="15.75" thickBot="1">
      <c r="A49" s="144">
        <v>1082</v>
      </c>
      <c r="B49" s="143" t="s">
        <v>16</v>
      </c>
      <c r="C49" s="144">
        <v>101</v>
      </c>
      <c r="D49" s="145" t="s">
        <v>46</v>
      </c>
      <c r="E49" s="150" t="s">
        <v>454</v>
      </c>
    </row>
    <row r="50" spans="1:5" ht="15.75" thickBot="1">
      <c r="A50" s="144">
        <v>1083</v>
      </c>
      <c r="B50" s="143" t="s">
        <v>16</v>
      </c>
      <c r="C50" s="144">
        <v>101</v>
      </c>
      <c r="D50" s="145" t="s">
        <v>47</v>
      </c>
      <c r="E50" s="150" t="s">
        <v>454</v>
      </c>
    </row>
    <row r="51" spans="1:5" ht="15.75" thickBot="1">
      <c r="A51" s="144">
        <v>1084</v>
      </c>
      <c r="B51" s="143" t="s">
        <v>16</v>
      </c>
      <c r="C51" s="144">
        <v>101</v>
      </c>
      <c r="D51" s="145" t="s">
        <v>48</v>
      </c>
      <c r="E51" s="150" t="s">
        <v>454</v>
      </c>
    </row>
    <row r="52" spans="1:5" ht="15.75" thickBot="1">
      <c r="A52" s="144">
        <v>1089</v>
      </c>
      <c r="B52" s="143" t="s">
        <v>16</v>
      </c>
      <c r="C52" s="144">
        <v>101</v>
      </c>
      <c r="D52" s="145" t="s">
        <v>49</v>
      </c>
      <c r="E52" s="150" t="s">
        <v>454</v>
      </c>
    </row>
    <row r="53" spans="1:5" ht="15.75" thickBot="1">
      <c r="A53" s="144">
        <v>1090</v>
      </c>
      <c r="B53" s="143" t="s">
        <v>16</v>
      </c>
      <c r="C53" s="144">
        <v>101</v>
      </c>
      <c r="D53" s="145" t="s">
        <v>50</v>
      </c>
      <c r="E53" s="150" t="s">
        <v>454</v>
      </c>
    </row>
    <row r="54" spans="1:5" ht="15.75" thickBot="1">
      <c r="A54" s="144">
        <v>1101</v>
      </c>
      <c r="B54" s="143" t="s">
        <v>16</v>
      </c>
      <c r="C54" s="144">
        <v>103</v>
      </c>
      <c r="D54" s="145" t="s">
        <v>51</v>
      </c>
      <c r="E54" s="150" t="s">
        <v>454</v>
      </c>
    </row>
    <row r="55" spans="1:5" ht="15.75" thickBot="1">
      <c r="A55" s="144">
        <v>1102</v>
      </c>
      <c r="B55" s="143" t="s">
        <v>16</v>
      </c>
      <c r="C55" s="144">
        <v>103</v>
      </c>
      <c r="D55" s="145" t="s">
        <v>52</v>
      </c>
      <c r="E55" s="150" t="s">
        <v>454</v>
      </c>
    </row>
    <row r="56" spans="1:5" ht="15.75" thickBot="1">
      <c r="A56" s="144">
        <v>1103</v>
      </c>
      <c r="B56" s="143" t="s">
        <v>16</v>
      </c>
      <c r="C56" s="144">
        <v>103</v>
      </c>
      <c r="D56" s="145" t="s">
        <v>53</v>
      </c>
      <c r="E56" s="150" t="s">
        <v>454</v>
      </c>
    </row>
    <row r="57" spans="1:5" ht="29.25" thickBot="1">
      <c r="A57" s="144">
        <v>1104</v>
      </c>
      <c r="B57" s="143" t="s">
        <v>16</v>
      </c>
      <c r="C57" s="144">
        <v>103</v>
      </c>
      <c r="D57" s="145" t="s">
        <v>54</v>
      </c>
      <c r="E57" s="150" t="s">
        <v>454</v>
      </c>
    </row>
    <row r="58" spans="1:5" ht="15.75" thickBot="1">
      <c r="A58" s="144">
        <v>1200</v>
      </c>
      <c r="B58" s="143" t="s">
        <v>16</v>
      </c>
      <c r="C58" s="144">
        <v>103</v>
      </c>
      <c r="D58" s="145" t="s">
        <v>55</v>
      </c>
      <c r="E58" s="150" t="s">
        <v>454</v>
      </c>
    </row>
    <row r="59" spans="1:5" ht="15.75" thickBot="1">
      <c r="A59" s="144">
        <v>1311</v>
      </c>
      <c r="B59" s="143" t="s">
        <v>16</v>
      </c>
      <c r="C59" s="144">
        <v>103</v>
      </c>
      <c r="D59" s="145" t="s">
        <v>56</v>
      </c>
      <c r="E59" s="150" t="s">
        <v>454</v>
      </c>
    </row>
    <row r="60" spans="1:5" ht="15.75" thickBot="1">
      <c r="A60" s="144">
        <v>1312</v>
      </c>
      <c r="B60" s="143" t="s">
        <v>16</v>
      </c>
      <c r="C60" s="144">
        <v>103</v>
      </c>
      <c r="D60" s="145" t="s">
        <v>57</v>
      </c>
      <c r="E60" s="150" t="s">
        <v>454</v>
      </c>
    </row>
    <row r="61" spans="1:5" ht="15.75" thickBot="1">
      <c r="A61" s="144">
        <v>1313</v>
      </c>
      <c r="B61" s="143" t="s">
        <v>16</v>
      </c>
      <c r="C61" s="144">
        <v>103</v>
      </c>
      <c r="D61" s="145" t="s">
        <v>58</v>
      </c>
      <c r="E61" s="150" t="s">
        <v>454</v>
      </c>
    </row>
    <row r="62" spans="1:5" ht="15.75" thickBot="1">
      <c r="A62" s="144">
        <v>1391</v>
      </c>
      <c r="B62" s="143" t="s">
        <v>16</v>
      </c>
      <c r="C62" s="144">
        <v>103</v>
      </c>
      <c r="D62" s="145" t="s">
        <v>59</v>
      </c>
      <c r="E62" s="150" t="s">
        <v>454</v>
      </c>
    </row>
    <row r="63" spans="1:5" ht="15.75" thickBot="1">
      <c r="A63" s="144">
        <v>1392</v>
      </c>
      <c r="B63" s="143" t="s">
        <v>16</v>
      </c>
      <c r="C63" s="144">
        <v>103</v>
      </c>
      <c r="D63" s="145" t="s">
        <v>60</v>
      </c>
      <c r="E63" s="150" t="s">
        <v>454</v>
      </c>
    </row>
    <row r="64" spans="1:5" ht="15.75" thickBot="1">
      <c r="A64" s="144">
        <v>1393</v>
      </c>
      <c r="B64" s="143" t="s">
        <v>16</v>
      </c>
      <c r="C64" s="144">
        <v>103</v>
      </c>
      <c r="D64" s="145" t="s">
        <v>61</v>
      </c>
      <c r="E64" s="150" t="s">
        <v>454</v>
      </c>
    </row>
    <row r="65" spans="1:5" ht="15.75" thickBot="1">
      <c r="A65" s="144">
        <v>1394</v>
      </c>
      <c r="B65" s="143" t="s">
        <v>16</v>
      </c>
      <c r="C65" s="144">
        <v>103</v>
      </c>
      <c r="D65" s="145" t="s">
        <v>62</v>
      </c>
      <c r="E65" s="150" t="s">
        <v>454</v>
      </c>
    </row>
    <row r="66" spans="1:5" ht="15.75" thickBot="1">
      <c r="A66" s="144">
        <v>1399</v>
      </c>
      <c r="B66" s="143" t="s">
        <v>16</v>
      </c>
      <c r="C66" s="144">
        <v>103</v>
      </c>
      <c r="D66" s="145" t="s">
        <v>63</v>
      </c>
      <c r="E66" s="150" t="s">
        <v>454</v>
      </c>
    </row>
    <row r="67" spans="1:5" ht="15.75" thickBot="1">
      <c r="A67" s="144">
        <v>1410</v>
      </c>
      <c r="B67" s="143" t="s">
        <v>16</v>
      </c>
      <c r="C67" s="144">
        <v>101</v>
      </c>
      <c r="D67" s="145" t="s">
        <v>64</v>
      </c>
      <c r="E67" s="150" t="s">
        <v>454</v>
      </c>
    </row>
    <row r="68" spans="1:5" ht="15.75" thickBot="1">
      <c r="A68" s="144">
        <v>1420</v>
      </c>
      <c r="B68" s="143" t="s">
        <v>16</v>
      </c>
      <c r="C68" s="144">
        <v>103</v>
      </c>
      <c r="D68" s="145" t="s">
        <v>65</v>
      </c>
      <c r="E68" s="150" t="s">
        <v>454</v>
      </c>
    </row>
    <row r="69" spans="1:5" ht="15.75" thickBot="1">
      <c r="A69" s="144">
        <v>1430</v>
      </c>
      <c r="B69" s="143" t="s">
        <v>16</v>
      </c>
      <c r="C69" s="144">
        <v>103</v>
      </c>
      <c r="D69" s="145" t="s">
        <v>66</v>
      </c>
      <c r="E69" s="150" t="s">
        <v>454</v>
      </c>
    </row>
    <row r="70" spans="1:5" ht="15.75" thickBot="1">
      <c r="A70" s="144">
        <v>1511</v>
      </c>
      <c r="B70" s="143" t="s">
        <v>16</v>
      </c>
      <c r="C70" s="144">
        <v>103</v>
      </c>
      <c r="D70" s="145" t="s">
        <v>67</v>
      </c>
      <c r="E70" s="150" t="s">
        <v>454</v>
      </c>
    </row>
    <row r="71" spans="1:5" ht="43.5" thickBot="1">
      <c r="A71" s="144">
        <v>1512</v>
      </c>
      <c r="B71" s="143" t="s">
        <v>16</v>
      </c>
      <c r="C71" s="144">
        <v>103</v>
      </c>
      <c r="D71" s="145" t="s">
        <v>68</v>
      </c>
      <c r="E71" s="150" t="s">
        <v>454</v>
      </c>
    </row>
    <row r="72" spans="1:5" ht="29.25" thickBot="1">
      <c r="A72" s="144">
        <v>1513</v>
      </c>
      <c r="B72" s="143" t="s">
        <v>16</v>
      </c>
      <c r="C72" s="144">
        <v>103</v>
      </c>
      <c r="D72" s="145" t="s">
        <v>69</v>
      </c>
      <c r="E72" s="150" t="s">
        <v>454</v>
      </c>
    </row>
    <row r="73" spans="1:5" ht="15.75" thickBot="1">
      <c r="A73" s="144">
        <v>1521</v>
      </c>
      <c r="B73" s="143" t="s">
        <v>16</v>
      </c>
      <c r="C73" s="144">
        <v>101</v>
      </c>
      <c r="D73" s="145" t="s">
        <v>70</v>
      </c>
      <c r="E73" s="150" t="s">
        <v>454</v>
      </c>
    </row>
    <row r="74" spans="1:5" ht="15.75" thickBot="1">
      <c r="A74" s="144">
        <v>1522</v>
      </c>
      <c r="B74" s="143" t="s">
        <v>16</v>
      </c>
      <c r="C74" s="144">
        <v>101</v>
      </c>
      <c r="D74" s="145" t="s">
        <v>71</v>
      </c>
      <c r="E74" s="150" t="s">
        <v>454</v>
      </c>
    </row>
    <row r="75" spans="1:5" ht="15.75" thickBot="1">
      <c r="A75" s="144">
        <v>1523</v>
      </c>
      <c r="B75" s="143" t="s">
        <v>16</v>
      </c>
      <c r="C75" s="144">
        <v>103</v>
      </c>
      <c r="D75" s="145" t="s">
        <v>72</v>
      </c>
      <c r="E75" s="150" t="s">
        <v>454</v>
      </c>
    </row>
    <row r="76" spans="1:5" ht="15.75" thickBot="1">
      <c r="A76" s="144">
        <v>1610</v>
      </c>
      <c r="B76" s="143" t="s">
        <v>16</v>
      </c>
      <c r="C76" s="144">
        <v>103</v>
      </c>
      <c r="D76" s="145" t="s">
        <v>73</v>
      </c>
      <c r="E76" s="150" t="s">
        <v>454</v>
      </c>
    </row>
    <row r="77" spans="1:5" ht="43.5" thickBot="1">
      <c r="A77" s="144">
        <v>1620</v>
      </c>
      <c r="B77" s="143" t="s">
        <v>16</v>
      </c>
      <c r="C77" s="144">
        <v>103</v>
      </c>
      <c r="D77" s="145" t="s">
        <v>74</v>
      </c>
      <c r="E77" s="150" t="s">
        <v>454</v>
      </c>
    </row>
    <row r="78" spans="1:5" ht="29.25" thickBot="1">
      <c r="A78" s="144">
        <v>1630</v>
      </c>
      <c r="B78" s="143" t="s">
        <v>16</v>
      </c>
      <c r="C78" s="144">
        <v>103</v>
      </c>
      <c r="D78" s="145" t="s">
        <v>75</v>
      </c>
      <c r="E78" s="150" t="s">
        <v>454</v>
      </c>
    </row>
    <row r="79" spans="1:5" ht="15.75" thickBot="1">
      <c r="A79" s="144">
        <v>1640</v>
      </c>
      <c r="B79" s="143" t="s">
        <v>16</v>
      </c>
      <c r="C79" s="144">
        <v>103</v>
      </c>
      <c r="D79" s="145" t="s">
        <v>76</v>
      </c>
      <c r="E79" s="150" t="s">
        <v>454</v>
      </c>
    </row>
    <row r="80" spans="1:5" ht="29.25" thickBot="1">
      <c r="A80" s="144">
        <v>1690</v>
      </c>
      <c r="B80" s="143" t="s">
        <v>16</v>
      </c>
      <c r="C80" s="144">
        <v>103</v>
      </c>
      <c r="D80" s="145" t="s">
        <v>77</v>
      </c>
      <c r="E80" s="150" t="s">
        <v>454</v>
      </c>
    </row>
    <row r="81" spans="1:5" ht="15.75" thickBot="1">
      <c r="A81" s="144">
        <v>1701</v>
      </c>
      <c r="B81" s="143" t="s">
        <v>16</v>
      </c>
      <c r="C81" s="144">
        <v>103</v>
      </c>
      <c r="D81" s="145" t="s">
        <v>78</v>
      </c>
      <c r="E81" s="150" t="s">
        <v>454</v>
      </c>
    </row>
    <row r="82" spans="1:5" ht="29.25" thickBot="1">
      <c r="A82" s="144">
        <v>1702</v>
      </c>
      <c r="B82" s="143" t="s">
        <v>16</v>
      </c>
      <c r="C82" s="144">
        <v>103</v>
      </c>
      <c r="D82" s="145" t="s">
        <v>79</v>
      </c>
      <c r="E82" s="150" t="s">
        <v>454</v>
      </c>
    </row>
    <row r="83" spans="1:5" ht="15.75" thickBot="1">
      <c r="A83" s="144">
        <v>1709</v>
      </c>
      <c r="B83" s="143" t="s">
        <v>16</v>
      </c>
      <c r="C83" s="144">
        <v>103</v>
      </c>
      <c r="D83" s="145" t="s">
        <v>80</v>
      </c>
      <c r="E83" s="150" t="s">
        <v>454</v>
      </c>
    </row>
    <row r="84" spans="1:5" ht="15.75" thickBot="1">
      <c r="A84" s="144">
        <v>1811</v>
      </c>
      <c r="B84" s="143" t="s">
        <v>11</v>
      </c>
      <c r="C84" s="144">
        <v>304</v>
      </c>
      <c r="D84" s="145" t="s">
        <v>81</v>
      </c>
      <c r="E84" s="150" t="s">
        <v>454</v>
      </c>
    </row>
    <row r="85" spans="1:5" ht="15.75" thickBot="1">
      <c r="A85" s="144">
        <v>1812</v>
      </c>
      <c r="B85" s="143" t="s">
        <v>11</v>
      </c>
      <c r="C85" s="144">
        <v>304</v>
      </c>
      <c r="D85" s="145" t="s">
        <v>82</v>
      </c>
      <c r="E85" s="150" t="s">
        <v>454</v>
      </c>
    </row>
    <row r="86" spans="1:5" ht="15.75" thickBot="1">
      <c r="A86" s="144">
        <v>1820</v>
      </c>
      <c r="B86" s="143" t="s">
        <v>11</v>
      </c>
      <c r="C86" s="144">
        <v>304</v>
      </c>
      <c r="D86" s="145" t="s">
        <v>83</v>
      </c>
      <c r="E86" s="150" t="s">
        <v>454</v>
      </c>
    </row>
    <row r="87" spans="1:5" ht="15.75" thickBot="1">
      <c r="A87" s="144">
        <v>1910</v>
      </c>
      <c r="B87" s="143" t="s">
        <v>16</v>
      </c>
      <c r="C87" s="144">
        <v>103</v>
      </c>
      <c r="D87" s="145" t="s">
        <v>84</v>
      </c>
      <c r="E87" s="150" t="s">
        <v>454</v>
      </c>
    </row>
    <row r="88" spans="1:5" ht="15.75" thickBot="1">
      <c r="A88" s="144">
        <v>1921</v>
      </c>
      <c r="B88" s="143" t="s">
        <v>16</v>
      </c>
      <c r="C88" s="144">
        <v>103</v>
      </c>
      <c r="D88" s="145" t="s">
        <v>85</v>
      </c>
      <c r="E88" s="150" t="s">
        <v>454</v>
      </c>
    </row>
    <row r="89" spans="1:5" ht="15.75" thickBot="1">
      <c r="A89" s="144">
        <v>1922</v>
      </c>
      <c r="B89" s="143" t="s">
        <v>16</v>
      </c>
      <c r="C89" s="144">
        <v>103</v>
      </c>
      <c r="D89" s="145" t="s">
        <v>86</v>
      </c>
      <c r="E89" s="150" t="s">
        <v>454</v>
      </c>
    </row>
    <row r="90" spans="1:5" ht="15.75" thickBot="1">
      <c r="A90" s="144">
        <v>2011</v>
      </c>
      <c r="B90" s="143" t="s">
        <v>16</v>
      </c>
      <c r="C90" s="144">
        <v>103</v>
      </c>
      <c r="D90" s="145" t="s">
        <v>87</v>
      </c>
      <c r="E90" s="150" t="s">
        <v>454</v>
      </c>
    </row>
    <row r="91" spans="1:5" ht="15.75" thickBot="1">
      <c r="A91" s="144">
        <v>2012</v>
      </c>
      <c r="B91" s="143" t="s">
        <v>16</v>
      </c>
      <c r="C91" s="144">
        <v>103</v>
      </c>
      <c r="D91" s="145" t="s">
        <v>88</v>
      </c>
      <c r="E91" s="150" t="s">
        <v>454</v>
      </c>
    </row>
    <row r="92" spans="1:5" ht="15.75" thickBot="1">
      <c r="A92" s="144">
        <v>2013</v>
      </c>
      <c r="B92" s="143" t="s">
        <v>16</v>
      </c>
      <c r="C92" s="144">
        <v>103</v>
      </c>
      <c r="D92" s="145" t="s">
        <v>89</v>
      </c>
      <c r="E92" s="150" t="s">
        <v>454</v>
      </c>
    </row>
    <row r="93" spans="1:5" ht="15.75" thickBot="1">
      <c r="A93" s="144">
        <v>2014</v>
      </c>
      <c r="B93" s="143" t="s">
        <v>16</v>
      </c>
      <c r="C93" s="144">
        <v>103</v>
      </c>
      <c r="D93" s="145" t="s">
        <v>90</v>
      </c>
      <c r="E93" s="150" t="s">
        <v>454</v>
      </c>
    </row>
    <row r="94" spans="1:5" ht="15.75" thickBot="1">
      <c r="A94" s="144">
        <v>2021</v>
      </c>
      <c r="B94" s="143" t="s">
        <v>16</v>
      </c>
      <c r="C94" s="144">
        <v>103</v>
      </c>
      <c r="D94" s="145" t="s">
        <v>91</v>
      </c>
      <c r="E94" s="150" t="s">
        <v>454</v>
      </c>
    </row>
    <row r="95" spans="1:5" ht="29.25" thickBot="1">
      <c r="A95" s="144">
        <v>2022</v>
      </c>
      <c r="B95" s="143" t="s">
        <v>16</v>
      </c>
      <c r="C95" s="144">
        <v>103</v>
      </c>
      <c r="D95" s="145" t="s">
        <v>92</v>
      </c>
      <c r="E95" s="150" t="s">
        <v>454</v>
      </c>
    </row>
    <row r="96" spans="1:5" ht="29.25" thickBot="1">
      <c r="A96" s="144">
        <v>2023</v>
      </c>
      <c r="B96" s="143" t="s">
        <v>16</v>
      </c>
      <c r="C96" s="144">
        <v>103</v>
      </c>
      <c r="D96" s="145" t="s">
        <v>93</v>
      </c>
      <c r="E96" s="150" t="s">
        <v>454</v>
      </c>
    </row>
    <row r="97" spans="1:5" ht="15.75" thickBot="1">
      <c r="A97" s="144">
        <v>2029</v>
      </c>
      <c r="B97" s="143" t="s">
        <v>16</v>
      </c>
      <c r="C97" s="144">
        <v>103</v>
      </c>
      <c r="D97" s="145" t="s">
        <v>94</v>
      </c>
      <c r="E97" s="150" t="s">
        <v>454</v>
      </c>
    </row>
    <row r="98" spans="1:5" ht="15.75" thickBot="1">
      <c r="A98" s="144">
        <v>2030</v>
      </c>
      <c r="B98" s="143" t="s">
        <v>16</v>
      </c>
      <c r="C98" s="144">
        <v>103</v>
      </c>
      <c r="D98" s="145" t="s">
        <v>95</v>
      </c>
      <c r="E98" s="150" t="s">
        <v>454</v>
      </c>
    </row>
    <row r="99" spans="1:5" ht="29.25" thickBot="1">
      <c r="A99" s="144">
        <v>2100</v>
      </c>
      <c r="B99" s="143" t="s">
        <v>16</v>
      </c>
      <c r="C99" s="144">
        <v>103</v>
      </c>
      <c r="D99" s="145" t="s">
        <v>96</v>
      </c>
      <c r="E99" s="150" t="s">
        <v>454</v>
      </c>
    </row>
    <row r="100" spans="1:5" ht="15.75" thickBot="1">
      <c r="A100" s="144">
        <v>2211</v>
      </c>
      <c r="B100" s="143" t="s">
        <v>16</v>
      </c>
      <c r="C100" s="144">
        <v>103</v>
      </c>
      <c r="D100" s="145" t="s">
        <v>97</v>
      </c>
      <c r="E100" s="150" t="s">
        <v>454</v>
      </c>
    </row>
    <row r="101" spans="1:5" ht="15.75" thickBot="1">
      <c r="A101" s="144">
        <v>2212</v>
      </c>
      <c r="B101" s="143" t="s">
        <v>16</v>
      </c>
      <c r="C101" s="144">
        <v>103</v>
      </c>
      <c r="D101" s="145" t="s">
        <v>98</v>
      </c>
      <c r="E101" s="150" t="s">
        <v>454</v>
      </c>
    </row>
    <row r="102" spans="1:5" ht="15.75" thickBot="1">
      <c r="A102" s="144">
        <v>2219</v>
      </c>
      <c r="B102" s="143" t="s">
        <v>16</v>
      </c>
      <c r="C102" s="144">
        <v>103</v>
      </c>
      <c r="D102" s="145" t="s">
        <v>99</v>
      </c>
      <c r="E102" s="150" t="s">
        <v>454</v>
      </c>
    </row>
    <row r="103" spans="1:5" ht="15.75" thickBot="1">
      <c r="A103" s="144">
        <v>2221</v>
      </c>
      <c r="B103" s="143" t="s">
        <v>16</v>
      </c>
      <c r="C103" s="144">
        <v>103</v>
      </c>
      <c r="D103" s="145" t="s">
        <v>100</v>
      </c>
      <c r="E103" s="150" t="s">
        <v>454</v>
      </c>
    </row>
    <row r="104" spans="1:5" ht="15.75" thickBot="1">
      <c r="A104" s="144">
        <v>2229</v>
      </c>
      <c r="B104" s="143" t="s">
        <v>16</v>
      </c>
      <c r="C104" s="144">
        <v>103</v>
      </c>
      <c r="D104" s="145" t="s">
        <v>101</v>
      </c>
      <c r="E104" s="150" t="s">
        <v>454</v>
      </c>
    </row>
    <row r="105" spans="1:5" ht="15.75" thickBot="1">
      <c r="A105" s="144">
        <v>2310</v>
      </c>
      <c r="B105" s="143" t="s">
        <v>16</v>
      </c>
      <c r="C105" s="144">
        <v>103</v>
      </c>
      <c r="D105" s="145" t="s">
        <v>102</v>
      </c>
      <c r="E105" s="150" t="s">
        <v>454</v>
      </c>
    </row>
    <row r="106" spans="1:5" ht="15.75" thickBot="1">
      <c r="A106" s="144">
        <v>2391</v>
      </c>
      <c r="B106" s="143" t="s">
        <v>16</v>
      </c>
      <c r="C106" s="144">
        <v>103</v>
      </c>
      <c r="D106" s="145" t="s">
        <v>103</v>
      </c>
      <c r="E106" s="150" t="s">
        <v>454</v>
      </c>
    </row>
    <row r="107" spans="1:5" ht="15.75" thickBot="1">
      <c r="A107" s="144">
        <v>2392</v>
      </c>
      <c r="B107" s="143" t="s">
        <v>16</v>
      </c>
      <c r="C107" s="144">
        <v>103</v>
      </c>
      <c r="D107" s="145" t="s">
        <v>104</v>
      </c>
      <c r="E107" s="150" t="s">
        <v>454</v>
      </c>
    </row>
    <row r="108" spans="1:5" ht="15.75" thickBot="1">
      <c r="A108" s="144">
        <v>2393</v>
      </c>
      <c r="B108" s="143" t="s">
        <v>16</v>
      </c>
      <c r="C108" s="144">
        <v>103</v>
      </c>
      <c r="D108" s="145" t="s">
        <v>105</v>
      </c>
      <c r="E108" s="150" t="s">
        <v>454</v>
      </c>
    </row>
    <row r="109" spans="1:5" ht="15.75" thickBot="1">
      <c r="A109" s="144">
        <v>2394</v>
      </c>
      <c r="B109" s="143" t="s">
        <v>16</v>
      </c>
      <c r="C109" s="144">
        <v>103</v>
      </c>
      <c r="D109" s="145" t="s">
        <v>106</v>
      </c>
      <c r="E109" s="150" t="s">
        <v>454</v>
      </c>
    </row>
    <row r="110" spans="1:5" ht="15.75" thickBot="1">
      <c r="A110" s="144">
        <v>2395</v>
      </c>
      <c r="B110" s="143" t="s">
        <v>16</v>
      </c>
      <c r="C110" s="144">
        <v>103</v>
      </c>
      <c r="D110" s="145" t="s">
        <v>107</v>
      </c>
      <c r="E110" s="150" t="s">
        <v>454</v>
      </c>
    </row>
    <row r="111" spans="1:5" ht="15.75" thickBot="1">
      <c r="A111" s="144">
        <v>2396</v>
      </c>
      <c r="B111" s="143" t="s">
        <v>16</v>
      </c>
      <c r="C111" s="144">
        <v>103</v>
      </c>
      <c r="D111" s="145" t="s">
        <v>108</v>
      </c>
      <c r="E111" s="150" t="s">
        <v>454</v>
      </c>
    </row>
    <row r="112" spans="1:5" ht="15.75" thickBot="1">
      <c r="A112" s="144">
        <v>2399</v>
      </c>
      <c r="B112" s="143" t="s">
        <v>16</v>
      </c>
      <c r="C112" s="144">
        <v>103</v>
      </c>
      <c r="D112" s="145" t="s">
        <v>109</v>
      </c>
      <c r="E112" s="150" t="s">
        <v>454</v>
      </c>
    </row>
    <row r="113" spans="1:5" ht="15.75" thickBot="1">
      <c r="A113" s="144">
        <v>2410</v>
      </c>
      <c r="B113" s="143" t="s">
        <v>16</v>
      </c>
      <c r="C113" s="144">
        <v>102</v>
      </c>
      <c r="D113" s="145" t="s">
        <v>110</v>
      </c>
      <c r="E113" s="150" t="s">
        <v>454</v>
      </c>
    </row>
    <row r="114" spans="1:5" ht="15.75" thickBot="1">
      <c r="A114" s="144">
        <v>2421</v>
      </c>
      <c r="B114" s="143" t="s">
        <v>16</v>
      </c>
      <c r="C114" s="144">
        <v>103</v>
      </c>
      <c r="D114" s="145" t="s">
        <v>111</v>
      </c>
      <c r="E114" s="150" t="s">
        <v>454</v>
      </c>
    </row>
    <row r="115" spans="1:5" ht="15.75" thickBot="1">
      <c r="A115" s="144">
        <v>2429</v>
      </c>
      <c r="B115" s="143" t="s">
        <v>16</v>
      </c>
      <c r="C115" s="144">
        <v>103</v>
      </c>
      <c r="D115" s="145" t="s">
        <v>112</v>
      </c>
      <c r="E115" s="150" t="s">
        <v>454</v>
      </c>
    </row>
    <row r="116" spans="1:5" ht="15.75" thickBot="1">
      <c r="A116" s="144">
        <v>2431</v>
      </c>
      <c r="B116" s="143" t="s">
        <v>16</v>
      </c>
      <c r="C116" s="144">
        <v>102</v>
      </c>
      <c r="D116" s="145" t="s">
        <v>113</v>
      </c>
      <c r="E116" s="150" t="s">
        <v>454</v>
      </c>
    </row>
    <row r="117" spans="1:5" ht="15.75" thickBot="1">
      <c r="A117" s="144">
        <v>2432</v>
      </c>
      <c r="B117" s="143" t="s">
        <v>16</v>
      </c>
      <c r="C117" s="144">
        <v>103</v>
      </c>
      <c r="D117" s="145" t="s">
        <v>114</v>
      </c>
      <c r="E117" s="150" t="s">
        <v>454</v>
      </c>
    </row>
    <row r="118" spans="1:5" ht="15.75" thickBot="1">
      <c r="A118" s="144">
        <v>2511</v>
      </c>
      <c r="B118" s="143" t="s">
        <v>16</v>
      </c>
      <c r="C118" s="144">
        <v>103</v>
      </c>
      <c r="D118" s="145" t="s">
        <v>115</v>
      </c>
      <c r="E118" s="150" t="s">
        <v>454</v>
      </c>
    </row>
    <row r="119" spans="1:5" ht="29.25" thickBot="1">
      <c r="A119" s="144">
        <v>2512</v>
      </c>
      <c r="B119" s="143" t="s">
        <v>16</v>
      </c>
      <c r="C119" s="144">
        <v>103</v>
      </c>
      <c r="D119" s="145" t="s">
        <v>116</v>
      </c>
      <c r="E119" s="150" t="s">
        <v>454</v>
      </c>
    </row>
    <row r="120" spans="1:5" ht="29.25" thickBot="1">
      <c r="A120" s="144">
        <v>2513</v>
      </c>
      <c r="B120" s="143" t="s">
        <v>16</v>
      </c>
      <c r="C120" s="144">
        <v>103</v>
      </c>
      <c r="D120" s="145" t="s">
        <v>117</v>
      </c>
      <c r="E120" s="150" t="s">
        <v>454</v>
      </c>
    </row>
    <row r="121" spans="1:5" ht="15.75" thickBot="1">
      <c r="A121" s="144">
        <v>2591</v>
      </c>
      <c r="B121" s="143" t="s">
        <v>16</v>
      </c>
      <c r="C121" s="144">
        <v>103</v>
      </c>
      <c r="D121" s="145" t="s">
        <v>118</v>
      </c>
      <c r="E121" s="150" t="s">
        <v>454</v>
      </c>
    </row>
    <row r="122" spans="1:5" ht="15.75" thickBot="1">
      <c r="A122" s="144">
        <v>2592</v>
      </c>
      <c r="B122" s="143" t="s">
        <v>11</v>
      </c>
      <c r="C122" s="144">
        <v>304</v>
      </c>
      <c r="D122" s="145" t="s">
        <v>119</v>
      </c>
      <c r="E122" s="150" t="s">
        <v>454</v>
      </c>
    </row>
    <row r="123" spans="1:5" ht="29.25" thickBot="1">
      <c r="A123" s="144">
        <v>2593</v>
      </c>
      <c r="B123" s="143" t="s">
        <v>16</v>
      </c>
      <c r="C123" s="144">
        <v>103</v>
      </c>
      <c r="D123" s="145" t="s">
        <v>120</v>
      </c>
      <c r="E123" s="150" t="s">
        <v>454</v>
      </c>
    </row>
    <row r="124" spans="1:5" ht="15.75" thickBot="1">
      <c r="A124" s="144">
        <v>2599</v>
      </c>
      <c r="B124" s="143" t="s">
        <v>16</v>
      </c>
      <c r="C124" s="144">
        <v>103</v>
      </c>
      <c r="D124" s="145" t="s">
        <v>121</v>
      </c>
      <c r="E124" s="150" t="s">
        <v>454</v>
      </c>
    </row>
    <row r="125" spans="1:5" ht="15.75" thickBot="1">
      <c r="A125" s="144">
        <v>2610</v>
      </c>
      <c r="B125" s="143" t="s">
        <v>16</v>
      </c>
      <c r="C125" s="144">
        <v>103</v>
      </c>
      <c r="D125" s="145" t="s">
        <v>122</v>
      </c>
      <c r="E125" s="150" t="s">
        <v>454</v>
      </c>
    </row>
    <row r="126" spans="1:5" ht="15.75" thickBot="1">
      <c r="A126" s="144">
        <v>2620</v>
      </c>
      <c r="B126" s="143" t="s">
        <v>16</v>
      </c>
      <c r="C126" s="144">
        <v>103</v>
      </c>
      <c r="D126" s="145" t="s">
        <v>123</v>
      </c>
      <c r="E126" s="150" t="s">
        <v>454</v>
      </c>
    </row>
    <row r="127" spans="1:5" ht="15.75" thickBot="1">
      <c r="A127" s="144">
        <v>2630</v>
      </c>
      <c r="B127" s="143" t="s">
        <v>16</v>
      </c>
      <c r="C127" s="144">
        <v>103</v>
      </c>
      <c r="D127" s="145" t="s">
        <v>124</v>
      </c>
      <c r="E127" s="150" t="s">
        <v>454</v>
      </c>
    </row>
    <row r="128" spans="1:5" ht="15.75" thickBot="1">
      <c r="A128" s="144">
        <v>2640</v>
      </c>
      <c r="B128" s="143" t="s">
        <v>16</v>
      </c>
      <c r="C128" s="144">
        <v>103</v>
      </c>
      <c r="D128" s="145" t="s">
        <v>125</v>
      </c>
      <c r="E128" s="150" t="s">
        <v>454</v>
      </c>
    </row>
    <row r="129" spans="1:5" ht="15.75" thickBot="1">
      <c r="A129" s="144">
        <v>2651</v>
      </c>
      <c r="B129" s="143" t="s">
        <v>16</v>
      </c>
      <c r="C129" s="144">
        <v>103</v>
      </c>
      <c r="D129" s="145" t="s">
        <v>126</v>
      </c>
      <c r="E129" s="150" t="s">
        <v>454</v>
      </c>
    </row>
    <row r="130" spans="1:5" ht="15.75" thickBot="1">
      <c r="A130" s="144">
        <v>2652</v>
      </c>
      <c r="B130" s="143" t="s">
        <v>16</v>
      </c>
      <c r="C130" s="144">
        <v>103</v>
      </c>
      <c r="D130" s="145" t="s">
        <v>127</v>
      </c>
      <c r="E130" s="150" t="s">
        <v>454</v>
      </c>
    </row>
    <row r="131" spans="1:5" ht="29.25" thickBot="1">
      <c r="A131" s="144">
        <v>2660</v>
      </c>
      <c r="B131" s="143" t="s">
        <v>16</v>
      </c>
      <c r="C131" s="144">
        <v>103</v>
      </c>
      <c r="D131" s="145" t="s">
        <v>128</v>
      </c>
      <c r="E131" s="150" t="s">
        <v>454</v>
      </c>
    </row>
    <row r="132" spans="1:5" ht="15.75" thickBot="1">
      <c r="A132" s="144">
        <v>2670</v>
      </c>
      <c r="B132" s="143" t="s">
        <v>16</v>
      </c>
      <c r="C132" s="144">
        <v>103</v>
      </c>
      <c r="D132" s="145" t="s">
        <v>129</v>
      </c>
      <c r="E132" s="150" t="s">
        <v>454</v>
      </c>
    </row>
    <row r="133" spans="1:5" ht="15.75" thickBot="1">
      <c r="A133" s="144">
        <v>2680</v>
      </c>
      <c r="B133" s="143" t="s">
        <v>16</v>
      </c>
      <c r="C133" s="144">
        <v>103</v>
      </c>
      <c r="D133" s="145" t="s">
        <v>130</v>
      </c>
      <c r="E133" s="150" t="s">
        <v>454</v>
      </c>
    </row>
    <row r="134" spans="1:5" ht="15.75" thickBot="1">
      <c r="A134" s="144">
        <v>2711</v>
      </c>
      <c r="B134" s="143" t="s">
        <v>16</v>
      </c>
      <c r="C134" s="144">
        <v>103</v>
      </c>
      <c r="D134" s="145" t="s">
        <v>131</v>
      </c>
      <c r="E134" s="150" t="s">
        <v>454</v>
      </c>
    </row>
    <row r="135" spans="1:5" ht="15.75" thickBot="1">
      <c r="A135" s="144">
        <v>2712</v>
      </c>
      <c r="B135" s="143" t="s">
        <v>16</v>
      </c>
      <c r="C135" s="144">
        <v>103</v>
      </c>
      <c r="D135" s="145" t="s">
        <v>132</v>
      </c>
      <c r="E135" s="150" t="s">
        <v>454</v>
      </c>
    </row>
    <row r="136" spans="1:5" ht="15.75" thickBot="1">
      <c r="A136" s="144">
        <v>2720</v>
      </c>
      <c r="B136" s="143" t="s">
        <v>16</v>
      </c>
      <c r="C136" s="144">
        <v>103</v>
      </c>
      <c r="D136" s="145" t="s">
        <v>133</v>
      </c>
      <c r="E136" s="150" t="s">
        <v>454</v>
      </c>
    </row>
    <row r="137" spans="1:5" ht="15.75" thickBot="1">
      <c r="A137" s="144">
        <v>2731</v>
      </c>
      <c r="B137" s="143" t="s">
        <v>16</v>
      </c>
      <c r="C137" s="144">
        <v>103</v>
      </c>
      <c r="D137" s="145" t="s">
        <v>134</v>
      </c>
      <c r="E137" s="150" t="s">
        <v>454</v>
      </c>
    </row>
    <row r="138" spans="1:5" ht="15.75" thickBot="1">
      <c r="A138" s="144">
        <v>2732</v>
      </c>
      <c r="B138" s="143" t="s">
        <v>16</v>
      </c>
      <c r="C138" s="144">
        <v>103</v>
      </c>
      <c r="D138" s="145" t="s">
        <v>135</v>
      </c>
      <c r="E138" s="150" t="s">
        <v>454</v>
      </c>
    </row>
    <row r="139" spans="1:5" ht="15.75" thickBot="1">
      <c r="A139" s="144">
        <v>2740</v>
      </c>
      <c r="B139" s="143" t="s">
        <v>16</v>
      </c>
      <c r="C139" s="144">
        <v>103</v>
      </c>
      <c r="D139" s="145" t="s">
        <v>136</v>
      </c>
      <c r="E139" s="150" t="s">
        <v>454</v>
      </c>
    </row>
    <row r="140" spans="1:5" ht="15.75" thickBot="1">
      <c r="A140" s="144">
        <v>2750</v>
      </c>
      <c r="B140" s="143" t="s">
        <v>16</v>
      </c>
      <c r="C140" s="144">
        <v>103</v>
      </c>
      <c r="D140" s="145" t="s">
        <v>137</v>
      </c>
      <c r="E140" s="150" t="s">
        <v>454</v>
      </c>
    </row>
    <row r="141" spans="1:5" ht="15.75" thickBot="1">
      <c r="A141" s="144">
        <v>2790</v>
      </c>
      <c r="B141" s="143" t="s">
        <v>16</v>
      </c>
      <c r="C141" s="144">
        <v>103</v>
      </c>
      <c r="D141" s="145" t="s">
        <v>138</v>
      </c>
      <c r="E141" s="150" t="s">
        <v>454</v>
      </c>
    </row>
    <row r="142" spans="1:5" ht="29.25" thickBot="1">
      <c r="A142" s="144">
        <v>2811</v>
      </c>
      <c r="B142" s="143" t="s">
        <v>16</v>
      </c>
      <c r="C142" s="144">
        <v>103</v>
      </c>
      <c r="D142" s="145" t="s">
        <v>139</v>
      </c>
      <c r="E142" s="150" t="s">
        <v>454</v>
      </c>
    </row>
    <row r="143" spans="1:5" ht="15.75" thickBot="1">
      <c r="A143" s="144">
        <v>2812</v>
      </c>
      <c r="B143" s="143" t="s">
        <v>16</v>
      </c>
      <c r="C143" s="144">
        <v>103</v>
      </c>
      <c r="D143" s="145" t="s">
        <v>140</v>
      </c>
      <c r="E143" s="150" t="s">
        <v>454</v>
      </c>
    </row>
    <row r="144" spans="1:5" ht="15.75" thickBot="1">
      <c r="A144" s="144">
        <v>2813</v>
      </c>
      <c r="B144" s="143" t="s">
        <v>16</v>
      </c>
      <c r="C144" s="144">
        <v>103</v>
      </c>
      <c r="D144" s="145" t="s">
        <v>141</v>
      </c>
      <c r="E144" s="150" t="s">
        <v>454</v>
      </c>
    </row>
    <row r="145" spans="1:5" ht="29.25" thickBot="1">
      <c r="A145" s="144">
        <v>2814</v>
      </c>
      <c r="B145" s="143" t="s">
        <v>16</v>
      </c>
      <c r="C145" s="144">
        <v>103</v>
      </c>
      <c r="D145" s="145" t="s">
        <v>142</v>
      </c>
      <c r="E145" s="150" t="s">
        <v>454</v>
      </c>
    </row>
    <row r="146" spans="1:5" ht="15.75" thickBot="1">
      <c r="A146" s="144">
        <v>2815</v>
      </c>
      <c r="B146" s="143" t="s">
        <v>16</v>
      </c>
      <c r="C146" s="144">
        <v>103</v>
      </c>
      <c r="D146" s="145" t="s">
        <v>143</v>
      </c>
      <c r="E146" s="150" t="s">
        <v>454</v>
      </c>
    </row>
    <row r="147" spans="1:5" ht="15.75" thickBot="1">
      <c r="A147" s="144">
        <v>2816</v>
      </c>
      <c r="B147" s="143" t="s">
        <v>16</v>
      </c>
      <c r="C147" s="144">
        <v>103</v>
      </c>
      <c r="D147" s="145" t="s">
        <v>144</v>
      </c>
      <c r="E147" s="150" t="s">
        <v>454</v>
      </c>
    </row>
    <row r="148" spans="1:5" ht="29.25" thickBot="1">
      <c r="A148" s="144">
        <v>2817</v>
      </c>
      <c r="B148" s="143" t="s">
        <v>16</v>
      </c>
      <c r="C148" s="144">
        <v>103</v>
      </c>
      <c r="D148" s="145" t="s">
        <v>145</v>
      </c>
      <c r="E148" s="150" t="s">
        <v>454</v>
      </c>
    </row>
    <row r="149" spans="1:5" ht="15.75" thickBot="1">
      <c r="A149" s="144">
        <v>2818</v>
      </c>
      <c r="B149" s="143" t="s">
        <v>16</v>
      </c>
      <c r="C149" s="144">
        <v>103</v>
      </c>
      <c r="D149" s="145" t="s">
        <v>146</v>
      </c>
      <c r="E149" s="150" t="s">
        <v>454</v>
      </c>
    </row>
    <row r="150" spans="1:5" ht="15.75" thickBot="1">
      <c r="A150" s="144">
        <v>2819</v>
      </c>
      <c r="B150" s="143" t="s">
        <v>16</v>
      </c>
      <c r="C150" s="144">
        <v>103</v>
      </c>
      <c r="D150" s="145" t="s">
        <v>147</v>
      </c>
      <c r="E150" s="150" t="s">
        <v>454</v>
      </c>
    </row>
    <row r="151" spans="1:5" ht="15.75" thickBot="1">
      <c r="A151" s="144">
        <v>2821</v>
      </c>
      <c r="B151" s="143" t="s">
        <v>16</v>
      </c>
      <c r="C151" s="144">
        <v>103</v>
      </c>
      <c r="D151" s="145" t="s">
        <v>148</v>
      </c>
      <c r="E151" s="150" t="s">
        <v>454</v>
      </c>
    </row>
    <row r="152" spans="1:5" ht="15.75" thickBot="1">
      <c r="A152" s="144">
        <v>2822</v>
      </c>
      <c r="B152" s="143" t="s">
        <v>16</v>
      </c>
      <c r="C152" s="144">
        <v>103</v>
      </c>
      <c r="D152" s="145" t="s">
        <v>149</v>
      </c>
      <c r="E152" s="150" t="s">
        <v>454</v>
      </c>
    </row>
    <row r="153" spans="1:5" ht="15.75" thickBot="1">
      <c r="A153" s="144">
        <v>2823</v>
      </c>
      <c r="B153" s="143" t="s">
        <v>16</v>
      </c>
      <c r="C153" s="144">
        <v>103</v>
      </c>
      <c r="D153" s="145" t="s">
        <v>150</v>
      </c>
      <c r="E153" s="150" t="s">
        <v>454</v>
      </c>
    </row>
    <row r="154" spans="1:5" ht="29.25" thickBot="1">
      <c r="A154" s="144">
        <v>2824</v>
      </c>
      <c r="B154" s="143" t="s">
        <v>16</v>
      </c>
      <c r="C154" s="144">
        <v>103</v>
      </c>
      <c r="D154" s="145" t="s">
        <v>151</v>
      </c>
      <c r="E154" s="150" t="s">
        <v>454</v>
      </c>
    </row>
    <row r="155" spans="1:5" ht="29.25" thickBot="1">
      <c r="A155" s="144">
        <v>2825</v>
      </c>
      <c r="B155" s="143" t="s">
        <v>16</v>
      </c>
      <c r="C155" s="144">
        <v>103</v>
      </c>
      <c r="D155" s="145" t="s">
        <v>152</v>
      </c>
      <c r="E155" s="150" t="s">
        <v>454</v>
      </c>
    </row>
    <row r="156" spans="1:5" ht="29.25" thickBot="1">
      <c r="A156" s="144">
        <v>2826</v>
      </c>
      <c r="B156" s="143" t="s">
        <v>16</v>
      </c>
      <c r="C156" s="144">
        <v>103</v>
      </c>
      <c r="D156" s="145" t="s">
        <v>153</v>
      </c>
      <c r="E156" s="150" t="s">
        <v>454</v>
      </c>
    </row>
    <row r="157" spans="1:5" ht="15.75" thickBot="1">
      <c r="A157" s="144">
        <v>2829</v>
      </c>
      <c r="B157" s="143" t="s">
        <v>16</v>
      </c>
      <c r="C157" s="144">
        <v>103</v>
      </c>
      <c r="D157" s="145" t="s">
        <v>154</v>
      </c>
      <c r="E157" s="150" t="s">
        <v>454</v>
      </c>
    </row>
    <row r="158" spans="1:5" ht="15.75" thickBot="1">
      <c r="A158" s="144">
        <v>2910</v>
      </c>
      <c r="B158" s="143" t="s">
        <v>16</v>
      </c>
      <c r="C158" s="144">
        <v>102</v>
      </c>
      <c r="D158" s="145" t="s">
        <v>155</v>
      </c>
      <c r="E158" s="150" t="s">
        <v>454</v>
      </c>
    </row>
    <row r="159" spans="1:5" ht="29.25" thickBot="1">
      <c r="A159" s="144">
        <v>2920</v>
      </c>
      <c r="B159" s="143" t="s">
        <v>16</v>
      </c>
      <c r="C159" s="144">
        <v>102</v>
      </c>
      <c r="D159" s="145" t="s">
        <v>156</v>
      </c>
      <c r="E159" s="150" t="s">
        <v>454</v>
      </c>
    </row>
    <row r="160" spans="1:5" ht="29.25" thickBot="1">
      <c r="A160" s="144">
        <v>2930</v>
      </c>
      <c r="B160" s="143" t="s">
        <v>16</v>
      </c>
      <c r="C160" s="144">
        <v>102</v>
      </c>
      <c r="D160" s="145" t="s">
        <v>157</v>
      </c>
      <c r="E160" s="150" t="s">
        <v>454</v>
      </c>
    </row>
    <row r="161" spans="1:5" ht="15.75" thickBot="1">
      <c r="A161" s="144">
        <v>3011</v>
      </c>
      <c r="B161" s="143" t="s">
        <v>16</v>
      </c>
      <c r="C161" s="144">
        <v>102</v>
      </c>
      <c r="D161" s="145" t="s">
        <v>158</v>
      </c>
      <c r="E161" s="150" t="s">
        <v>454</v>
      </c>
    </row>
    <row r="162" spans="1:5" ht="15.75" thickBot="1">
      <c r="A162" s="144">
        <v>3012</v>
      </c>
      <c r="B162" s="143" t="s">
        <v>16</v>
      </c>
      <c r="C162" s="144">
        <v>102</v>
      </c>
      <c r="D162" s="145" t="s">
        <v>159</v>
      </c>
      <c r="E162" s="150" t="s">
        <v>454</v>
      </c>
    </row>
    <row r="163" spans="1:5" ht="15.75" thickBot="1">
      <c r="A163" s="144">
        <v>3020</v>
      </c>
      <c r="B163" s="143" t="s">
        <v>16</v>
      </c>
      <c r="C163" s="144">
        <v>102</v>
      </c>
      <c r="D163" s="145" t="s">
        <v>160</v>
      </c>
      <c r="E163" s="150" t="s">
        <v>454</v>
      </c>
    </row>
    <row r="164" spans="1:5" ht="15.75" thickBot="1">
      <c r="A164" s="144">
        <v>3030</v>
      </c>
      <c r="B164" s="143" t="s">
        <v>16</v>
      </c>
      <c r="C164" s="144">
        <v>102</v>
      </c>
      <c r="D164" s="145" t="s">
        <v>161</v>
      </c>
      <c r="E164" s="150" t="s">
        <v>454</v>
      </c>
    </row>
    <row r="165" spans="1:5" ht="15.75" thickBot="1">
      <c r="A165" s="144">
        <v>3040</v>
      </c>
      <c r="B165" s="143" t="s">
        <v>16</v>
      </c>
      <c r="C165" s="144">
        <v>102</v>
      </c>
      <c r="D165" s="145" t="s">
        <v>162</v>
      </c>
      <c r="E165" s="150" t="s">
        <v>454</v>
      </c>
    </row>
    <row r="166" spans="1:5" ht="15.75" thickBot="1">
      <c r="A166" s="144">
        <v>3091</v>
      </c>
      <c r="B166" s="143" t="s">
        <v>16</v>
      </c>
      <c r="C166" s="144">
        <v>102</v>
      </c>
      <c r="D166" s="145" t="s">
        <v>163</v>
      </c>
      <c r="E166" s="150" t="s">
        <v>454</v>
      </c>
    </row>
    <row r="167" spans="1:5" ht="29.25" thickBot="1">
      <c r="A167" s="144">
        <v>3092</v>
      </c>
      <c r="B167" s="143" t="s">
        <v>16</v>
      </c>
      <c r="C167" s="144">
        <v>102</v>
      </c>
      <c r="D167" s="145" t="s">
        <v>164</v>
      </c>
      <c r="E167" s="150" t="s">
        <v>454</v>
      </c>
    </row>
    <row r="168" spans="1:5" ht="15.75" thickBot="1">
      <c r="A168" s="144">
        <v>3099</v>
      </c>
      <c r="B168" s="143" t="s">
        <v>16</v>
      </c>
      <c r="C168" s="144">
        <v>102</v>
      </c>
      <c r="D168" s="145" t="s">
        <v>165</v>
      </c>
      <c r="E168" s="150" t="s">
        <v>454</v>
      </c>
    </row>
    <row r="169" spans="1:5" ht="15.75" thickBot="1">
      <c r="A169" s="144">
        <v>3110</v>
      </c>
      <c r="B169" s="143" t="s">
        <v>16</v>
      </c>
      <c r="C169" s="144">
        <v>103</v>
      </c>
      <c r="D169" s="145" t="s">
        <v>166</v>
      </c>
      <c r="E169" s="150" t="s">
        <v>454</v>
      </c>
    </row>
    <row r="170" spans="1:5" ht="15.75" thickBot="1">
      <c r="A170" s="144">
        <v>3120</v>
      </c>
      <c r="B170" s="143" t="s">
        <v>16</v>
      </c>
      <c r="C170" s="144">
        <v>103</v>
      </c>
      <c r="D170" s="145" t="s">
        <v>167</v>
      </c>
      <c r="E170" s="150" t="s">
        <v>454</v>
      </c>
    </row>
    <row r="171" spans="1:5" ht="15.75" thickBot="1">
      <c r="A171" s="144">
        <v>3211</v>
      </c>
      <c r="B171" s="143" t="s">
        <v>16</v>
      </c>
      <c r="C171" s="144">
        <v>103</v>
      </c>
      <c r="D171" s="145" t="s">
        <v>590</v>
      </c>
      <c r="E171" s="150" t="s">
        <v>454</v>
      </c>
    </row>
    <row r="172" spans="1:5" ht="15.75" thickBot="1">
      <c r="A172" s="144">
        <v>3212</v>
      </c>
      <c r="B172" s="143" t="s">
        <v>16</v>
      </c>
      <c r="C172" s="144">
        <v>103</v>
      </c>
      <c r="D172" s="145" t="s">
        <v>591</v>
      </c>
      <c r="E172" s="150" t="s">
        <v>454</v>
      </c>
    </row>
    <row r="173" spans="1:5" ht="15.75" thickBot="1">
      <c r="A173" s="144">
        <v>3220</v>
      </c>
      <c r="B173" s="143" t="s">
        <v>16</v>
      </c>
      <c r="C173" s="144">
        <v>103</v>
      </c>
      <c r="D173" s="145" t="s">
        <v>168</v>
      </c>
      <c r="E173" s="150" t="s">
        <v>454</v>
      </c>
    </row>
    <row r="174" spans="1:5" ht="15.75" thickBot="1">
      <c r="A174" s="144">
        <v>3230</v>
      </c>
      <c r="B174" s="143" t="s">
        <v>16</v>
      </c>
      <c r="C174" s="144">
        <v>103</v>
      </c>
      <c r="D174" s="145" t="s">
        <v>169</v>
      </c>
      <c r="E174" s="150" t="s">
        <v>454</v>
      </c>
    </row>
    <row r="175" spans="1:5" ht="15.75" thickBot="1">
      <c r="A175" s="144">
        <v>3240</v>
      </c>
      <c r="B175" s="143" t="s">
        <v>16</v>
      </c>
      <c r="C175" s="144">
        <v>103</v>
      </c>
      <c r="D175" s="145" t="s">
        <v>170</v>
      </c>
      <c r="E175" s="150" t="s">
        <v>454</v>
      </c>
    </row>
    <row r="176" spans="1:5" ht="29.25" thickBot="1">
      <c r="A176" s="144">
        <v>3250</v>
      </c>
      <c r="B176" s="143" t="s">
        <v>16</v>
      </c>
      <c r="C176" s="144">
        <v>103</v>
      </c>
      <c r="D176" s="145" t="s">
        <v>171</v>
      </c>
      <c r="E176" s="150" t="s">
        <v>454</v>
      </c>
    </row>
    <row r="177" spans="1:5" ht="15.75" thickBot="1">
      <c r="A177" s="144">
        <v>3290</v>
      </c>
      <c r="B177" s="143" t="s">
        <v>16</v>
      </c>
      <c r="C177" s="144">
        <v>103</v>
      </c>
      <c r="D177" s="145" t="s">
        <v>172</v>
      </c>
      <c r="E177" s="150" t="s">
        <v>454</v>
      </c>
    </row>
    <row r="178" spans="1:5" ht="15.75" thickBot="1">
      <c r="A178" s="144">
        <v>3311</v>
      </c>
      <c r="B178" s="143" t="s">
        <v>11</v>
      </c>
      <c r="C178" s="144">
        <v>304</v>
      </c>
      <c r="D178" s="145" t="s">
        <v>173</v>
      </c>
      <c r="E178" s="150" t="s">
        <v>454</v>
      </c>
    </row>
    <row r="179" spans="1:5" ht="15.75" thickBot="1">
      <c r="A179" s="144">
        <v>3312</v>
      </c>
      <c r="B179" s="143" t="s">
        <v>11</v>
      </c>
      <c r="C179" s="144">
        <v>304</v>
      </c>
      <c r="D179" s="145" t="s">
        <v>174</v>
      </c>
      <c r="E179" s="150" t="s">
        <v>454</v>
      </c>
    </row>
    <row r="180" spans="1:5" ht="15.75" thickBot="1">
      <c r="A180" s="144">
        <v>3313</v>
      </c>
      <c r="B180" s="143" t="s">
        <v>11</v>
      </c>
      <c r="C180" s="144">
        <v>304</v>
      </c>
      <c r="D180" s="145" t="s">
        <v>175</v>
      </c>
      <c r="E180" s="150" t="s">
        <v>454</v>
      </c>
    </row>
    <row r="181" spans="1:5" ht="15.75" thickBot="1">
      <c r="A181" s="144">
        <v>3314</v>
      </c>
      <c r="B181" s="143" t="s">
        <v>11</v>
      </c>
      <c r="C181" s="144">
        <v>304</v>
      </c>
      <c r="D181" s="145" t="s">
        <v>176</v>
      </c>
      <c r="E181" s="150" t="s">
        <v>454</v>
      </c>
    </row>
    <row r="182" spans="1:5" ht="29.25" thickBot="1">
      <c r="A182" s="144">
        <v>3315</v>
      </c>
      <c r="B182" s="143" t="s">
        <v>11</v>
      </c>
      <c r="C182" s="144">
        <v>304</v>
      </c>
      <c r="D182" s="145" t="s">
        <v>177</v>
      </c>
      <c r="E182" s="150" t="s">
        <v>454</v>
      </c>
    </row>
    <row r="183" spans="1:5" ht="29.25" thickBot="1">
      <c r="A183" s="144">
        <v>3319</v>
      </c>
      <c r="B183" s="143" t="s">
        <v>11</v>
      </c>
      <c r="C183" s="144">
        <v>304</v>
      </c>
      <c r="D183" s="145" t="s">
        <v>178</v>
      </c>
      <c r="E183" s="150" t="s">
        <v>454</v>
      </c>
    </row>
    <row r="184" spans="1:5" ht="15.75" thickBot="1">
      <c r="A184" s="144">
        <v>3320</v>
      </c>
      <c r="B184" s="143" t="s">
        <v>11</v>
      </c>
      <c r="C184" s="144">
        <v>304</v>
      </c>
      <c r="D184" s="145" t="s">
        <v>179</v>
      </c>
      <c r="E184" s="150" t="s">
        <v>454</v>
      </c>
    </row>
    <row r="185" spans="1:5" ht="15.75" thickBot="1">
      <c r="A185" s="144">
        <v>3520</v>
      </c>
      <c r="B185" s="143" t="s">
        <v>11</v>
      </c>
      <c r="C185" s="144">
        <v>304</v>
      </c>
      <c r="D185" s="145" t="s">
        <v>180</v>
      </c>
      <c r="E185" s="150" t="s">
        <v>454</v>
      </c>
    </row>
    <row r="186" spans="1:5" ht="15.75" thickBot="1">
      <c r="A186" s="144">
        <v>3530</v>
      </c>
      <c r="B186" s="143" t="s">
        <v>11</v>
      </c>
      <c r="C186" s="144">
        <v>304</v>
      </c>
      <c r="D186" s="145" t="s">
        <v>181</v>
      </c>
      <c r="E186" s="150" t="s">
        <v>454</v>
      </c>
    </row>
    <row r="187" spans="1:5" ht="15.75" thickBot="1">
      <c r="A187" s="144">
        <v>3600</v>
      </c>
      <c r="B187" s="143" t="s">
        <v>11</v>
      </c>
      <c r="C187" s="144">
        <v>304</v>
      </c>
      <c r="D187" s="145" t="s">
        <v>182</v>
      </c>
      <c r="E187" s="150" t="s">
        <v>454</v>
      </c>
    </row>
    <row r="188" spans="1:5" ht="15.75" thickBot="1">
      <c r="A188" s="144">
        <v>3700</v>
      </c>
      <c r="B188" s="143" t="s">
        <v>11</v>
      </c>
      <c r="C188" s="144">
        <v>304</v>
      </c>
      <c r="D188" s="145" t="s">
        <v>183</v>
      </c>
      <c r="E188" s="150" t="s">
        <v>454</v>
      </c>
    </row>
    <row r="189" spans="1:5" ht="15.75" thickBot="1">
      <c r="A189" s="144">
        <v>3812</v>
      </c>
      <c r="B189" s="143" t="s">
        <v>11</v>
      </c>
      <c r="C189" s="144">
        <v>304</v>
      </c>
      <c r="D189" s="145" t="s">
        <v>185</v>
      </c>
      <c r="E189" s="150" t="s">
        <v>454</v>
      </c>
    </row>
    <row r="190" spans="1:5" ht="15.75" thickBot="1">
      <c r="A190" s="144">
        <v>3821</v>
      </c>
      <c r="B190" s="143" t="s">
        <v>16</v>
      </c>
      <c r="C190" s="144">
        <v>104</v>
      </c>
      <c r="D190" s="145" t="s">
        <v>186</v>
      </c>
      <c r="E190" s="150" t="s">
        <v>454</v>
      </c>
    </row>
    <row r="191" spans="1:5" ht="15.75" thickBot="1">
      <c r="A191" s="144">
        <v>3822</v>
      </c>
      <c r="B191" s="143" t="s">
        <v>16</v>
      </c>
      <c r="C191" s="144">
        <v>104</v>
      </c>
      <c r="D191" s="145" t="s">
        <v>187</v>
      </c>
      <c r="E191" s="150" t="s">
        <v>454</v>
      </c>
    </row>
    <row r="192" spans="1:5" ht="29.25" thickBot="1">
      <c r="A192" s="144">
        <v>3900</v>
      </c>
      <c r="B192" s="143" t="s">
        <v>11</v>
      </c>
      <c r="C192" s="144">
        <v>304</v>
      </c>
      <c r="D192" s="145" t="s">
        <v>189</v>
      </c>
      <c r="E192" s="150" t="s">
        <v>454</v>
      </c>
    </row>
    <row r="193" spans="1:5" ht="15.75" thickBot="1">
      <c r="A193" s="144">
        <v>4111</v>
      </c>
      <c r="B193" s="143" t="s">
        <v>11</v>
      </c>
      <c r="C193" s="144">
        <v>302</v>
      </c>
      <c r="D193" s="145" t="s">
        <v>190</v>
      </c>
      <c r="E193" s="150" t="s">
        <v>454</v>
      </c>
    </row>
    <row r="194" spans="1:5" ht="15.75" thickBot="1">
      <c r="A194" s="144">
        <v>4112</v>
      </c>
      <c r="B194" s="143" t="s">
        <v>11</v>
      </c>
      <c r="C194" s="144">
        <v>302</v>
      </c>
      <c r="D194" s="145" t="s">
        <v>191</v>
      </c>
      <c r="E194" s="150" t="s">
        <v>454</v>
      </c>
    </row>
    <row r="195" spans="1:5" ht="15.75" thickBot="1">
      <c r="A195" s="144">
        <v>4210</v>
      </c>
      <c r="B195" s="143" t="s">
        <v>11</v>
      </c>
      <c r="C195" s="144">
        <v>302</v>
      </c>
      <c r="D195" s="145" t="s">
        <v>192</v>
      </c>
      <c r="E195" s="150" t="s">
        <v>454</v>
      </c>
    </row>
    <row r="196" spans="1:5" ht="15.75" thickBot="1">
      <c r="A196" s="144">
        <v>4220</v>
      </c>
      <c r="B196" s="143" t="s">
        <v>11</v>
      </c>
      <c r="C196" s="144">
        <v>302</v>
      </c>
      <c r="D196" s="145" t="s">
        <v>193</v>
      </c>
      <c r="E196" s="150" t="s">
        <v>454</v>
      </c>
    </row>
    <row r="197" spans="1:5" ht="15.75" thickBot="1">
      <c r="A197" s="144">
        <v>4290</v>
      </c>
      <c r="B197" s="143" t="s">
        <v>11</v>
      </c>
      <c r="C197" s="144">
        <v>302</v>
      </c>
      <c r="D197" s="145" t="s">
        <v>194</v>
      </c>
      <c r="E197" s="150" t="s">
        <v>454</v>
      </c>
    </row>
    <row r="198" spans="1:5" ht="15.75" thickBot="1">
      <c r="A198" s="144">
        <v>4311</v>
      </c>
      <c r="B198" s="143" t="s">
        <v>11</v>
      </c>
      <c r="C198" s="144">
        <v>302</v>
      </c>
      <c r="D198" s="145" t="s">
        <v>195</v>
      </c>
      <c r="E198" s="150" t="s">
        <v>454</v>
      </c>
    </row>
    <row r="199" spans="1:5" ht="15.75" thickBot="1">
      <c r="A199" s="144">
        <v>4312</v>
      </c>
      <c r="B199" s="143" t="s">
        <v>11</v>
      </c>
      <c r="C199" s="144">
        <v>302</v>
      </c>
      <c r="D199" s="145" t="s">
        <v>196</v>
      </c>
      <c r="E199" s="150" t="s">
        <v>454</v>
      </c>
    </row>
    <row r="200" spans="1:5" ht="15.75" thickBot="1">
      <c r="A200" s="144">
        <v>4321</v>
      </c>
      <c r="B200" s="143" t="s">
        <v>11</v>
      </c>
      <c r="C200" s="144">
        <v>302</v>
      </c>
      <c r="D200" s="145" t="s">
        <v>197</v>
      </c>
      <c r="E200" s="150" t="s">
        <v>454</v>
      </c>
    </row>
    <row r="201" spans="1:5" ht="15.75" thickBot="1">
      <c r="A201" s="144">
        <v>4322</v>
      </c>
      <c r="B201" s="143" t="s">
        <v>11</v>
      </c>
      <c r="C201" s="144">
        <v>302</v>
      </c>
      <c r="D201" s="145" t="s">
        <v>198</v>
      </c>
      <c r="E201" s="150" t="s">
        <v>454</v>
      </c>
    </row>
    <row r="202" spans="1:5" ht="15.75" thickBot="1">
      <c r="A202" s="144">
        <v>4329</v>
      </c>
      <c r="B202" s="143" t="s">
        <v>11</v>
      </c>
      <c r="C202" s="144">
        <v>302</v>
      </c>
      <c r="D202" s="145" t="s">
        <v>199</v>
      </c>
      <c r="E202" s="150" t="s">
        <v>454</v>
      </c>
    </row>
    <row r="203" spans="1:5" ht="15.75" thickBot="1">
      <c r="A203" s="144">
        <v>4330</v>
      </c>
      <c r="B203" s="143" t="s">
        <v>11</v>
      </c>
      <c r="C203" s="144">
        <v>302</v>
      </c>
      <c r="D203" s="145" t="s">
        <v>200</v>
      </c>
      <c r="E203" s="150" t="s">
        <v>454</v>
      </c>
    </row>
    <row r="204" spans="1:5" ht="29.25" thickBot="1">
      <c r="A204" s="144">
        <v>4390</v>
      </c>
      <c r="B204" s="143" t="s">
        <v>11</v>
      </c>
      <c r="C204" s="144">
        <v>302</v>
      </c>
      <c r="D204" s="145" t="s">
        <v>201</v>
      </c>
      <c r="E204" s="150" t="s">
        <v>454</v>
      </c>
    </row>
    <row r="205" spans="1:5" ht="15.75" thickBot="1">
      <c r="A205" s="144">
        <v>4511</v>
      </c>
      <c r="B205" s="143" t="s">
        <v>4</v>
      </c>
      <c r="C205" s="144">
        <v>202</v>
      </c>
      <c r="D205" s="145" t="s">
        <v>202</v>
      </c>
      <c r="E205" s="150" t="s">
        <v>454</v>
      </c>
    </row>
    <row r="206" spans="1:5" ht="15.75" thickBot="1">
      <c r="A206" s="144">
        <v>4512</v>
      </c>
      <c r="B206" s="143" t="s">
        <v>4</v>
      </c>
      <c r="C206" s="144">
        <v>202</v>
      </c>
      <c r="D206" s="145" t="s">
        <v>203</v>
      </c>
      <c r="E206" s="150" t="s">
        <v>454</v>
      </c>
    </row>
    <row r="207" spans="1:5" ht="15.75" thickBot="1">
      <c r="A207" s="144">
        <v>4520</v>
      </c>
      <c r="B207" s="143" t="s">
        <v>11</v>
      </c>
      <c r="C207" s="144">
        <v>304</v>
      </c>
      <c r="D207" s="145" t="s">
        <v>204</v>
      </c>
      <c r="E207" s="150" t="s">
        <v>454</v>
      </c>
    </row>
    <row r="208" spans="1:5" ht="29.25" thickBot="1">
      <c r="A208" s="144">
        <v>4530</v>
      </c>
      <c r="B208" s="143" t="s">
        <v>4</v>
      </c>
      <c r="C208" s="144">
        <v>204</v>
      </c>
      <c r="D208" s="145" t="s">
        <v>205</v>
      </c>
      <c r="E208" s="150" t="s">
        <v>454</v>
      </c>
    </row>
    <row r="209" spans="1:5" ht="15.75" thickBot="1">
      <c r="A209" s="144">
        <v>4541</v>
      </c>
      <c r="B209" s="143" t="s">
        <v>4</v>
      </c>
      <c r="C209" s="144">
        <v>204</v>
      </c>
      <c r="D209" s="145" t="s">
        <v>206</v>
      </c>
      <c r="E209" s="150" t="s">
        <v>454</v>
      </c>
    </row>
    <row r="210" spans="1:5" ht="15.75" thickBot="1">
      <c r="A210" s="144">
        <v>4542</v>
      </c>
      <c r="B210" s="143" t="s">
        <v>11</v>
      </c>
      <c r="C210" s="144">
        <v>304</v>
      </c>
      <c r="D210" s="145" t="s">
        <v>207</v>
      </c>
      <c r="E210" s="150" t="s">
        <v>454</v>
      </c>
    </row>
    <row r="211" spans="1:5" ht="15.75" thickBot="1">
      <c r="A211" s="144">
        <v>4610</v>
      </c>
      <c r="B211" s="143" t="s">
        <v>11</v>
      </c>
      <c r="C211" s="144">
        <v>304</v>
      </c>
      <c r="D211" s="145" t="s">
        <v>208</v>
      </c>
      <c r="E211" s="150" t="s">
        <v>454</v>
      </c>
    </row>
    <row r="212" spans="1:5" ht="15.75" thickBot="1">
      <c r="A212" s="144">
        <v>4620</v>
      </c>
      <c r="B212" s="143" t="s">
        <v>4</v>
      </c>
      <c r="C212" s="144">
        <v>201</v>
      </c>
      <c r="D212" s="145" t="s">
        <v>209</v>
      </c>
      <c r="E212" s="150" t="s">
        <v>454</v>
      </c>
    </row>
    <row r="213" spans="1:5" ht="15.75" thickBot="1">
      <c r="A213" s="144">
        <v>4631</v>
      </c>
      <c r="B213" s="143" t="s">
        <v>4</v>
      </c>
      <c r="C213" s="144">
        <v>201</v>
      </c>
      <c r="D213" s="145" t="s">
        <v>210</v>
      </c>
      <c r="E213" s="150" t="s">
        <v>454</v>
      </c>
    </row>
    <row r="214" spans="1:5" ht="15.75" thickBot="1">
      <c r="A214" s="144">
        <v>4632</v>
      </c>
      <c r="B214" s="143" t="s">
        <v>4</v>
      </c>
      <c r="C214" s="144">
        <v>203</v>
      </c>
      <c r="D214" s="145" t="s">
        <v>211</v>
      </c>
      <c r="E214" s="150" t="s">
        <v>454</v>
      </c>
    </row>
    <row r="215" spans="1:5" ht="29.25" thickBot="1">
      <c r="A215" s="144">
        <v>4641</v>
      </c>
      <c r="B215" s="143" t="s">
        <v>4</v>
      </c>
      <c r="C215" s="144">
        <v>204</v>
      </c>
      <c r="D215" s="145" t="s">
        <v>212</v>
      </c>
      <c r="E215" s="150" t="s">
        <v>454</v>
      </c>
    </row>
    <row r="216" spans="1:5" ht="15.75" thickBot="1">
      <c r="A216" s="144">
        <v>4642</v>
      </c>
      <c r="B216" s="143" t="s">
        <v>4</v>
      </c>
      <c r="C216" s="144">
        <v>204</v>
      </c>
      <c r="D216" s="145" t="s">
        <v>213</v>
      </c>
      <c r="E216" s="150" t="s">
        <v>454</v>
      </c>
    </row>
    <row r="217" spans="1:5" ht="15.75" thickBot="1">
      <c r="A217" s="144">
        <v>4643</v>
      </c>
      <c r="B217" s="143" t="s">
        <v>4</v>
      </c>
      <c r="C217" s="144">
        <v>204</v>
      </c>
      <c r="D217" s="145" t="s">
        <v>214</v>
      </c>
      <c r="E217" s="150" t="s">
        <v>454</v>
      </c>
    </row>
    <row r="218" spans="1:5" ht="15.75" thickBot="1">
      <c r="A218" s="144">
        <v>4644</v>
      </c>
      <c r="B218" s="143" t="s">
        <v>4</v>
      </c>
      <c r="C218" s="144">
        <v>204</v>
      </c>
      <c r="D218" s="145" t="s">
        <v>215</v>
      </c>
      <c r="E218" s="150" t="s">
        <v>454</v>
      </c>
    </row>
    <row r="219" spans="1:5" ht="29.25" thickBot="1">
      <c r="A219" s="144">
        <v>4645</v>
      </c>
      <c r="B219" s="143" t="s">
        <v>4</v>
      </c>
      <c r="C219" s="144">
        <v>204</v>
      </c>
      <c r="D219" s="145" t="s">
        <v>216</v>
      </c>
      <c r="E219" s="150" t="s">
        <v>454</v>
      </c>
    </row>
    <row r="220" spans="1:5" ht="15.75" thickBot="1">
      <c r="A220" s="144">
        <v>4649</v>
      </c>
      <c r="B220" s="143" t="s">
        <v>4</v>
      </c>
      <c r="C220" s="144">
        <v>204</v>
      </c>
      <c r="D220" s="145" t="s">
        <v>217</v>
      </c>
      <c r="E220" s="150" t="s">
        <v>454</v>
      </c>
    </row>
    <row r="221" spans="1:5" ht="29.25" thickBot="1">
      <c r="A221" s="144">
        <v>4651</v>
      </c>
      <c r="B221" s="143" t="s">
        <v>4</v>
      </c>
      <c r="C221" s="144">
        <v>204</v>
      </c>
      <c r="D221" s="145" t="s">
        <v>218</v>
      </c>
      <c r="E221" s="150" t="s">
        <v>454</v>
      </c>
    </row>
    <row r="222" spans="1:5" ht="29.25" thickBot="1">
      <c r="A222" s="144">
        <v>4652</v>
      </c>
      <c r="B222" s="143" t="s">
        <v>4</v>
      </c>
      <c r="C222" s="144">
        <v>204</v>
      </c>
      <c r="D222" s="145" t="s">
        <v>219</v>
      </c>
      <c r="E222" s="150" t="s">
        <v>454</v>
      </c>
    </row>
    <row r="223" spans="1:5" ht="15.75" thickBot="1">
      <c r="A223" s="144">
        <v>4653</v>
      </c>
      <c r="B223" s="143" t="s">
        <v>4</v>
      </c>
      <c r="C223" s="144">
        <v>204</v>
      </c>
      <c r="D223" s="145" t="s">
        <v>220</v>
      </c>
      <c r="E223" s="150" t="s">
        <v>454</v>
      </c>
    </row>
    <row r="224" spans="1:5" ht="15.75" thickBot="1">
      <c r="A224" s="144">
        <v>4659</v>
      </c>
      <c r="B224" s="143" t="s">
        <v>4</v>
      </c>
      <c r="C224" s="144">
        <v>204</v>
      </c>
      <c r="D224" s="145" t="s">
        <v>221</v>
      </c>
      <c r="E224" s="150" t="s">
        <v>454</v>
      </c>
    </row>
    <row r="225" spans="1:5" ht="29.25" thickBot="1">
      <c r="A225" s="144">
        <v>4661</v>
      </c>
      <c r="B225" s="143" t="s">
        <v>4</v>
      </c>
      <c r="C225" s="144">
        <v>204</v>
      </c>
      <c r="D225" s="145" t="s">
        <v>222</v>
      </c>
      <c r="E225" s="150" t="s">
        <v>454</v>
      </c>
    </row>
    <row r="226" spans="1:5" ht="15.75" thickBot="1">
      <c r="A226" s="144">
        <v>4662</v>
      </c>
      <c r="B226" s="143" t="s">
        <v>4</v>
      </c>
      <c r="C226" s="144">
        <v>204</v>
      </c>
      <c r="D226" s="145" t="s">
        <v>223</v>
      </c>
      <c r="E226" s="150" t="s">
        <v>454</v>
      </c>
    </row>
    <row r="227" spans="1:5" ht="29.25" thickBot="1">
      <c r="A227" s="144">
        <v>4663</v>
      </c>
      <c r="B227" s="143" t="s">
        <v>4</v>
      </c>
      <c r="C227" s="144">
        <v>204</v>
      </c>
      <c r="D227" s="145" t="s">
        <v>224</v>
      </c>
      <c r="E227" s="150" t="s">
        <v>454</v>
      </c>
    </row>
    <row r="228" spans="1:5" ht="29.25" thickBot="1">
      <c r="A228" s="144">
        <v>4664</v>
      </c>
      <c r="B228" s="143" t="s">
        <v>4</v>
      </c>
      <c r="C228" s="144">
        <v>204</v>
      </c>
      <c r="D228" s="145" t="s">
        <v>225</v>
      </c>
      <c r="E228" s="150" t="s">
        <v>454</v>
      </c>
    </row>
    <row r="229" spans="1:5" ht="15.75" thickBot="1">
      <c r="A229" s="144">
        <v>4669</v>
      </c>
      <c r="B229" s="143" t="s">
        <v>4</v>
      </c>
      <c r="C229" s="144">
        <v>204</v>
      </c>
      <c r="D229" s="145" t="s">
        <v>227</v>
      </c>
      <c r="E229" s="150" t="s">
        <v>454</v>
      </c>
    </row>
    <row r="230" spans="1:5" ht="15.75" thickBot="1">
      <c r="A230" s="144">
        <v>4690</v>
      </c>
      <c r="B230" s="143" t="s">
        <v>4</v>
      </c>
      <c r="C230" s="144">
        <v>204</v>
      </c>
      <c r="D230" s="145" t="s">
        <v>228</v>
      </c>
      <c r="E230" s="150" t="s">
        <v>454</v>
      </c>
    </row>
    <row r="231" spans="1:5" ht="43.5" thickBot="1">
      <c r="A231" s="144">
        <v>4719</v>
      </c>
      <c r="B231" s="143" t="s">
        <v>4</v>
      </c>
      <c r="C231" s="144">
        <v>201</v>
      </c>
      <c r="D231" s="145" t="s">
        <v>229</v>
      </c>
      <c r="E231" s="150" t="s">
        <v>454</v>
      </c>
    </row>
    <row r="232" spans="1:5" ht="15.75" thickBot="1">
      <c r="A232" s="144">
        <v>4731</v>
      </c>
      <c r="B232" s="143" t="s">
        <v>4</v>
      </c>
      <c r="C232" s="144">
        <v>203</v>
      </c>
      <c r="D232" s="145" t="s">
        <v>230</v>
      </c>
      <c r="E232" s="150" t="s">
        <v>454</v>
      </c>
    </row>
    <row r="233" spans="1:5" ht="29.25" thickBot="1">
      <c r="A233" s="144">
        <v>4732</v>
      </c>
      <c r="B233" s="143" t="s">
        <v>4</v>
      </c>
      <c r="C233" s="144">
        <v>204</v>
      </c>
      <c r="D233" s="145" t="s">
        <v>231</v>
      </c>
      <c r="E233" s="150" t="s">
        <v>454</v>
      </c>
    </row>
    <row r="234" spans="1:5" ht="43.5" thickBot="1">
      <c r="A234" s="144">
        <v>4741</v>
      </c>
      <c r="B234" s="143" t="s">
        <v>4</v>
      </c>
      <c r="C234" s="144">
        <v>204</v>
      </c>
      <c r="D234" s="145" t="s">
        <v>232</v>
      </c>
      <c r="E234" s="150" t="s">
        <v>454</v>
      </c>
    </row>
    <row r="235" spans="1:5" ht="29.25" thickBot="1">
      <c r="A235" s="144">
        <v>4742</v>
      </c>
      <c r="B235" s="143" t="s">
        <v>4</v>
      </c>
      <c r="C235" s="144">
        <v>204</v>
      </c>
      <c r="D235" s="145" t="s">
        <v>233</v>
      </c>
      <c r="E235" s="150" t="s">
        <v>454</v>
      </c>
    </row>
    <row r="236" spans="1:5" ht="29.25" thickBot="1">
      <c r="A236" s="144">
        <v>4751</v>
      </c>
      <c r="B236" s="143" t="s">
        <v>4</v>
      </c>
      <c r="C236" s="144">
        <v>204</v>
      </c>
      <c r="D236" s="145" t="s">
        <v>234</v>
      </c>
      <c r="E236" s="150" t="s">
        <v>454</v>
      </c>
    </row>
    <row r="237" spans="1:5" ht="29.25" thickBot="1">
      <c r="A237" s="144">
        <v>4752</v>
      </c>
      <c r="B237" s="143" t="s">
        <v>4</v>
      </c>
      <c r="C237" s="144">
        <v>204</v>
      </c>
      <c r="D237" s="145" t="s">
        <v>235</v>
      </c>
      <c r="E237" s="150" t="s">
        <v>454</v>
      </c>
    </row>
    <row r="238" spans="1:5" ht="29.25" thickBot="1">
      <c r="A238" s="144">
        <v>4753</v>
      </c>
      <c r="B238" s="143" t="s">
        <v>4</v>
      </c>
      <c r="C238" s="144">
        <v>204</v>
      </c>
      <c r="D238" s="145" t="s">
        <v>236</v>
      </c>
      <c r="E238" s="150" t="s">
        <v>454</v>
      </c>
    </row>
    <row r="239" spans="1:5" ht="29.25" thickBot="1">
      <c r="A239" s="144">
        <v>4754</v>
      </c>
      <c r="B239" s="143" t="s">
        <v>4</v>
      </c>
      <c r="C239" s="144">
        <v>204</v>
      </c>
      <c r="D239" s="145" t="s">
        <v>237</v>
      </c>
      <c r="E239" s="150" t="s">
        <v>454</v>
      </c>
    </row>
    <row r="240" spans="1:5" ht="15.75" thickBot="1">
      <c r="A240" s="144">
        <v>4755</v>
      </c>
      <c r="B240" s="143" t="s">
        <v>4</v>
      </c>
      <c r="C240" s="144">
        <v>204</v>
      </c>
      <c r="D240" s="145" t="s">
        <v>238</v>
      </c>
      <c r="E240" s="150" t="s">
        <v>454</v>
      </c>
    </row>
    <row r="241" spans="1:5" ht="29.25" thickBot="1">
      <c r="A241" s="144">
        <v>4759</v>
      </c>
      <c r="B241" s="143" t="s">
        <v>4</v>
      </c>
      <c r="C241" s="144">
        <v>204</v>
      </c>
      <c r="D241" s="145" t="s">
        <v>239</v>
      </c>
      <c r="E241" s="150" t="s">
        <v>454</v>
      </c>
    </row>
    <row r="242" spans="1:5" ht="29.25" thickBot="1">
      <c r="A242" s="144">
        <v>4761</v>
      </c>
      <c r="B242" s="143" t="s">
        <v>4</v>
      </c>
      <c r="C242" s="144">
        <v>204</v>
      </c>
      <c r="D242" s="145" t="s">
        <v>240</v>
      </c>
      <c r="E242" s="150" t="s">
        <v>454</v>
      </c>
    </row>
    <row r="243" spans="1:5" ht="29.25" thickBot="1">
      <c r="A243" s="144">
        <v>4762</v>
      </c>
      <c r="B243" s="143" t="s">
        <v>4</v>
      </c>
      <c r="C243" s="144">
        <v>204</v>
      </c>
      <c r="D243" s="145" t="s">
        <v>241</v>
      </c>
      <c r="E243" s="150" t="s">
        <v>454</v>
      </c>
    </row>
    <row r="244" spans="1:5" ht="29.25" thickBot="1">
      <c r="A244" s="144">
        <v>4769</v>
      </c>
      <c r="B244" s="143" t="s">
        <v>4</v>
      </c>
      <c r="C244" s="144">
        <v>204</v>
      </c>
      <c r="D244" s="145" t="s">
        <v>242</v>
      </c>
      <c r="E244" s="150" t="s">
        <v>454</v>
      </c>
    </row>
    <row r="245" spans="1:5" ht="29.25" thickBot="1">
      <c r="A245" s="144">
        <v>4771</v>
      </c>
      <c r="B245" s="143" t="s">
        <v>4</v>
      </c>
      <c r="C245" s="144">
        <v>204</v>
      </c>
      <c r="D245" s="145" t="s">
        <v>243</v>
      </c>
      <c r="E245" s="150" t="s">
        <v>454</v>
      </c>
    </row>
    <row r="246" spans="1:5" ht="29.25" thickBot="1">
      <c r="A246" s="144">
        <v>4772</v>
      </c>
      <c r="B246" s="143" t="s">
        <v>4</v>
      </c>
      <c r="C246" s="144">
        <v>204</v>
      </c>
      <c r="D246" s="145" t="s">
        <v>244</v>
      </c>
      <c r="E246" s="150" t="s">
        <v>454</v>
      </c>
    </row>
    <row r="247" spans="1:5" ht="29.25" thickBot="1">
      <c r="A247" s="144">
        <v>4773</v>
      </c>
      <c r="B247" s="143" t="s">
        <v>4</v>
      </c>
      <c r="C247" s="144">
        <v>204</v>
      </c>
      <c r="D247" s="145" t="s">
        <v>245</v>
      </c>
      <c r="E247" s="150" t="s">
        <v>454</v>
      </c>
    </row>
    <row r="248" spans="1:5" ht="29.25" thickBot="1">
      <c r="A248" s="144">
        <v>4774</v>
      </c>
      <c r="B248" s="143" t="s">
        <v>4</v>
      </c>
      <c r="C248" s="144">
        <v>204</v>
      </c>
      <c r="D248" s="145" t="s">
        <v>246</v>
      </c>
      <c r="E248" s="150" t="s">
        <v>454</v>
      </c>
    </row>
    <row r="249" spans="1:5" ht="15.75" thickBot="1">
      <c r="A249" s="144">
        <v>4775</v>
      </c>
      <c r="B249" s="143" t="s">
        <v>4</v>
      </c>
      <c r="C249" s="144">
        <v>204</v>
      </c>
      <c r="D249" s="145" t="s">
        <v>247</v>
      </c>
      <c r="E249" s="150" t="s">
        <v>454</v>
      </c>
    </row>
    <row r="250" spans="1:5" ht="29.25" thickBot="1">
      <c r="A250" s="144">
        <v>4782</v>
      </c>
      <c r="B250" s="143" t="s">
        <v>4</v>
      </c>
      <c r="C250" s="144">
        <v>204</v>
      </c>
      <c r="D250" s="145" t="s">
        <v>249</v>
      </c>
      <c r="E250" s="150" t="s">
        <v>454</v>
      </c>
    </row>
    <row r="251" spans="1:5" ht="15.75" thickBot="1">
      <c r="A251" s="144">
        <v>4789</v>
      </c>
      <c r="B251" s="143" t="s">
        <v>4</v>
      </c>
      <c r="C251" s="144">
        <v>204</v>
      </c>
      <c r="D251" s="145" t="s">
        <v>250</v>
      </c>
      <c r="E251" s="150" t="s">
        <v>454</v>
      </c>
    </row>
    <row r="252" spans="1:5" ht="15.75" thickBot="1">
      <c r="A252" s="144">
        <v>4791</v>
      </c>
      <c r="B252" s="143" t="s">
        <v>4</v>
      </c>
      <c r="C252" s="144">
        <v>204</v>
      </c>
      <c r="D252" s="145" t="s">
        <v>251</v>
      </c>
      <c r="E252" s="150" t="s">
        <v>454</v>
      </c>
    </row>
    <row r="253" spans="1:5" ht="15.75" thickBot="1">
      <c r="A253" s="144">
        <v>4792</v>
      </c>
      <c r="B253" s="143" t="s">
        <v>4</v>
      </c>
      <c r="C253" s="144">
        <v>204</v>
      </c>
      <c r="D253" s="145" t="s">
        <v>252</v>
      </c>
      <c r="E253" s="150" t="s">
        <v>454</v>
      </c>
    </row>
    <row r="254" spans="1:5" ht="29.25" thickBot="1">
      <c r="A254" s="144">
        <v>4799</v>
      </c>
      <c r="B254" s="143" t="s">
        <v>4</v>
      </c>
      <c r="C254" s="144">
        <v>204</v>
      </c>
      <c r="D254" s="145" t="s">
        <v>253</v>
      </c>
      <c r="E254" s="150" t="s">
        <v>454</v>
      </c>
    </row>
    <row r="255" spans="1:5" ht="15.75" thickBot="1">
      <c r="A255" s="144">
        <v>5210</v>
      </c>
      <c r="B255" s="143" t="s">
        <v>11</v>
      </c>
      <c r="C255" s="144">
        <v>304</v>
      </c>
      <c r="D255" s="145" t="s">
        <v>254</v>
      </c>
      <c r="E255" s="150" t="s">
        <v>454</v>
      </c>
    </row>
    <row r="256" spans="1:5" ht="29.25" thickBot="1">
      <c r="A256" s="144">
        <v>5221</v>
      </c>
      <c r="B256" s="143" t="s">
        <v>11</v>
      </c>
      <c r="C256" s="144">
        <v>304</v>
      </c>
      <c r="D256" s="145" t="s">
        <v>255</v>
      </c>
      <c r="E256" s="150" t="s">
        <v>454</v>
      </c>
    </row>
    <row r="257" spans="1:5" ht="29.25" thickBot="1">
      <c r="A257" s="144">
        <v>5222</v>
      </c>
      <c r="B257" s="143" t="s">
        <v>11</v>
      </c>
      <c r="C257" s="144">
        <v>301</v>
      </c>
      <c r="D257" s="145" t="s">
        <v>256</v>
      </c>
      <c r="E257" s="150" t="s">
        <v>454</v>
      </c>
    </row>
    <row r="258" spans="1:5" ht="29.25" thickBot="1">
      <c r="A258" s="144">
        <v>5223</v>
      </c>
      <c r="B258" s="143" t="s">
        <v>11</v>
      </c>
      <c r="C258" s="144">
        <v>304</v>
      </c>
      <c r="D258" s="145" t="s">
        <v>257</v>
      </c>
      <c r="E258" s="150" t="s">
        <v>454</v>
      </c>
    </row>
    <row r="259" spans="1:5" ht="15.75" thickBot="1">
      <c r="A259" s="144">
        <v>5224</v>
      </c>
      <c r="B259" s="143" t="s">
        <v>11</v>
      </c>
      <c r="C259" s="144">
        <v>304</v>
      </c>
      <c r="D259" s="145" t="s">
        <v>258</v>
      </c>
      <c r="E259" s="150" t="s">
        <v>454</v>
      </c>
    </row>
    <row r="260" spans="1:5" ht="15.75" thickBot="1">
      <c r="A260" s="144">
        <v>5511</v>
      </c>
      <c r="B260" s="143" t="s">
        <v>11</v>
      </c>
      <c r="C260" s="144">
        <v>303</v>
      </c>
      <c r="D260" s="145" t="s">
        <v>259</v>
      </c>
      <c r="E260" s="150" t="s">
        <v>454</v>
      </c>
    </row>
    <row r="261" spans="1:5" ht="15.75" thickBot="1">
      <c r="A261" s="144">
        <v>5512</v>
      </c>
      <c r="B261" s="143" t="s">
        <v>11</v>
      </c>
      <c r="C261" s="144">
        <v>303</v>
      </c>
      <c r="D261" s="145" t="s">
        <v>260</v>
      </c>
      <c r="E261" s="150" t="s">
        <v>454</v>
      </c>
    </row>
    <row r="262" spans="1:5" ht="15.75" thickBot="1">
      <c r="A262" s="144">
        <v>5513</v>
      </c>
      <c r="B262" s="143" t="s">
        <v>11</v>
      </c>
      <c r="C262" s="144">
        <v>303</v>
      </c>
      <c r="D262" s="145" t="s">
        <v>261</v>
      </c>
      <c r="E262" s="150" t="s">
        <v>454</v>
      </c>
    </row>
    <row r="263" spans="1:5" ht="15.75" thickBot="1">
      <c r="A263" s="144">
        <v>5514</v>
      </c>
      <c r="B263" s="143" t="s">
        <v>11</v>
      </c>
      <c r="C263" s="144">
        <v>303</v>
      </c>
      <c r="D263" s="145" t="s">
        <v>262</v>
      </c>
      <c r="E263" s="150" t="s">
        <v>454</v>
      </c>
    </row>
    <row r="264" spans="1:5" ht="15.75" thickBot="1">
      <c r="A264" s="144">
        <v>5519</v>
      </c>
      <c r="B264" s="143" t="s">
        <v>11</v>
      </c>
      <c r="C264" s="144">
        <v>303</v>
      </c>
      <c r="D264" s="145" t="s">
        <v>263</v>
      </c>
      <c r="E264" s="150" t="s">
        <v>454</v>
      </c>
    </row>
    <row r="265" spans="1:5" ht="15.75" thickBot="1">
      <c r="A265" s="144">
        <v>5520</v>
      </c>
      <c r="B265" s="143" t="s">
        <v>11</v>
      </c>
      <c r="C265" s="144">
        <v>303</v>
      </c>
      <c r="D265" s="145" t="s">
        <v>264</v>
      </c>
      <c r="E265" s="150" t="s">
        <v>454</v>
      </c>
    </row>
    <row r="266" spans="1:5" ht="15.75" thickBot="1">
      <c r="A266" s="144">
        <v>5530</v>
      </c>
      <c r="B266" s="143" t="s">
        <v>11</v>
      </c>
      <c r="C266" s="144">
        <v>303</v>
      </c>
      <c r="D266" s="145" t="s">
        <v>265</v>
      </c>
      <c r="E266" s="150" t="s">
        <v>454</v>
      </c>
    </row>
    <row r="267" spans="1:5" ht="15.75" thickBot="1">
      <c r="A267" s="144">
        <v>5590</v>
      </c>
      <c r="B267" s="143" t="s">
        <v>11</v>
      </c>
      <c r="C267" s="144">
        <v>303</v>
      </c>
      <c r="D267" s="145" t="s">
        <v>266</v>
      </c>
      <c r="E267" s="150" t="s">
        <v>454</v>
      </c>
    </row>
    <row r="268" spans="1:5" ht="15.75" thickBot="1">
      <c r="A268" s="144">
        <v>6110</v>
      </c>
      <c r="B268" s="143" t="s">
        <v>11</v>
      </c>
      <c r="C268" s="144">
        <v>304</v>
      </c>
      <c r="D268" s="145" t="s">
        <v>267</v>
      </c>
      <c r="E268" s="150" t="s">
        <v>454</v>
      </c>
    </row>
    <row r="269" spans="1:5" ht="15.75" thickBot="1">
      <c r="A269" s="144">
        <v>6120</v>
      </c>
      <c r="B269" s="143" t="s">
        <v>11</v>
      </c>
      <c r="C269" s="144">
        <v>304</v>
      </c>
      <c r="D269" s="145" t="s">
        <v>268</v>
      </c>
      <c r="E269" s="150" t="s">
        <v>454</v>
      </c>
    </row>
    <row r="270" spans="1:5" ht="15.75" thickBot="1">
      <c r="A270" s="144">
        <v>6130</v>
      </c>
      <c r="B270" s="143" t="s">
        <v>11</v>
      </c>
      <c r="C270" s="144">
        <v>304</v>
      </c>
      <c r="D270" s="145" t="s">
        <v>269</v>
      </c>
      <c r="E270" s="150" t="s">
        <v>454</v>
      </c>
    </row>
    <row r="271" spans="1:5" ht="15.75" thickBot="1">
      <c r="A271" s="144">
        <v>6190</v>
      </c>
      <c r="B271" s="143" t="s">
        <v>11</v>
      </c>
      <c r="C271" s="144">
        <v>304</v>
      </c>
      <c r="D271" s="145" t="s">
        <v>270</v>
      </c>
      <c r="E271" s="150" t="s">
        <v>454</v>
      </c>
    </row>
    <row r="272" spans="1:5" ht="15.75" thickBot="1">
      <c r="A272" s="144">
        <v>7710</v>
      </c>
      <c r="B272" s="143" t="s">
        <v>11</v>
      </c>
      <c r="C272" s="144">
        <v>304</v>
      </c>
      <c r="D272" s="145" t="s">
        <v>273</v>
      </c>
      <c r="E272" s="150" t="s">
        <v>454</v>
      </c>
    </row>
    <row r="273" spans="1:5" ht="15.75" thickBot="1">
      <c r="A273" s="144">
        <v>7721</v>
      </c>
      <c r="B273" s="143" t="s">
        <v>11</v>
      </c>
      <c r="C273" s="144">
        <v>304</v>
      </c>
      <c r="D273" s="145" t="s">
        <v>274</v>
      </c>
      <c r="E273" s="150" t="s">
        <v>454</v>
      </c>
    </row>
    <row r="274" spans="1:5" ht="15.75" thickBot="1">
      <c r="A274" s="144">
        <v>7722</v>
      </c>
      <c r="B274" s="143" t="s">
        <v>11</v>
      </c>
      <c r="C274" s="144">
        <v>304</v>
      </c>
      <c r="D274" s="145" t="s">
        <v>275</v>
      </c>
      <c r="E274" s="150" t="s">
        <v>454</v>
      </c>
    </row>
    <row r="275" spans="1:5" ht="29.25" thickBot="1">
      <c r="A275" s="144">
        <v>7729</v>
      </c>
      <c r="B275" s="143" t="s">
        <v>11</v>
      </c>
      <c r="C275" s="144">
        <v>304</v>
      </c>
      <c r="D275" s="145" t="s">
        <v>276</v>
      </c>
      <c r="E275" s="150" t="s">
        <v>454</v>
      </c>
    </row>
    <row r="276" spans="1:5" ht="29.25" thickBot="1">
      <c r="A276" s="144">
        <v>7730</v>
      </c>
      <c r="B276" s="143" t="s">
        <v>11</v>
      </c>
      <c r="C276" s="144">
        <v>304</v>
      </c>
      <c r="D276" s="145" t="s">
        <v>277</v>
      </c>
      <c r="E276" s="150" t="s">
        <v>454</v>
      </c>
    </row>
    <row r="277" spans="1:5" ht="29.25" thickBot="1">
      <c r="A277" s="144">
        <v>7740</v>
      </c>
      <c r="B277" s="143" t="s">
        <v>11</v>
      </c>
      <c r="C277" s="144">
        <v>304</v>
      </c>
      <c r="D277" s="145" t="s">
        <v>278</v>
      </c>
      <c r="E277" s="150" t="s">
        <v>454</v>
      </c>
    </row>
    <row r="278" spans="1:5" ht="15.75" thickBot="1">
      <c r="A278" s="144">
        <v>7810</v>
      </c>
      <c r="B278" s="143" t="s">
        <v>11</v>
      </c>
      <c r="C278" s="144">
        <v>304</v>
      </c>
      <c r="D278" s="145" t="s">
        <v>279</v>
      </c>
      <c r="E278" s="150" t="s">
        <v>454</v>
      </c>
    </row>
    <row r="279" spans="1:5" ht="15.75" thickBot="1">
      <c r="A279" s="144">
        <v>7820</v>
      </c>
      <c r="B279" s="143" t="s">
        <v>11</v>
      </c>
      <c r="C279" s="144">
        <v>304</v>
      </c>
      <c r="D279" s="145" t="s">
        <v>280</v>
      </c>
      <c r="E279" s="150" t="s">
        <v>454</v>
      </c>
    </row>
    <row r="280" spans="1:5" ht="15.75" thickBot="1">
      <c r="A280" s="144">
        <v>7830</v>
      </c>
      <c r="B280" s="143" t="s">
        <v>11</v>
      </c>
      <c r="C280" s="144">
        <v>304</v>
      </c>
      <c r="D280" s="145" t="s">
        <v>281</v>
      </c>
      <c r="E280" s="150" t="s">
        <v>454</v>
      </c>
    </row>
    <row r="281" spans="1:5" ht="15.75" thickBot="1">
      <c r="A281" s="144">
        <v>7911</v>
      </c>
      <c r="B281" s="143" t="s">
        <v>11</v>
      </c>
      <c r="C281" s="144">
        <v>304</v>
      </c>
      <c r="D281" s="145" t="s">
        <v>282</v>
      </c>
      <c r="E281" s="150" t="s">
        <v>454</v>
      </c>
    </row>
    <row r="282" spans="1:5" ht="15.75" thickBot="1">
      <c r="A282" s="144">
        <v>7912</v>
      </c>
      <c r="B282" s="143" t="s">
        <v>11</v>
      </c>
      <c r="C282" s="144">
        <v>304</v>
      </c>
      <c r="D282" s="145" t="s">
        <v>283</v>
      </c>
      <c r="E282" s="150" t="s">
        <v>454</v>
      </c>
    </row>
    <row r="283" spans="1:5" ht="15.75" thickBot="1">
      <c r="A283" s="144">
        <v>7990</v>
      </c>
      <c r="B283" s="143" t="s">
        <v>11</v>
      </c>
      <c r="C283" s="144">
        <v>304</v>
      </c>
      <c r="D283" s="145" t="s">
        <v>284</v>
      </c>
      <c r="E283" s="150" t="s">
        <v>454</v>
      </c>
    </row>
    <row r="284" spans="1:5" ht="15.75" thickBot="1">
      <c r="A284" s="144">
        <v>8010</v>
      </c>
      <c r="B284" s="143" t="s">
        <v>11</v>
      </c>
      <c r="C284" s="144">
        <v>303</v>
      </c>
      <c r="D284" s="145" t="s">
        <v>285</v>
      </c>
      <c r="E284" s="150" t="s">
        <v>454</v>
      </c>
    </row>
    <row r="285" spans="1:5" ht="15.75" thickBot="1">
      <c r="A285" s="144">
        <v>8020</v>
      </c>
      <c r="B285" s="143" t="s">
        <v>11</v>
      </c>
      <c r="C285" s="144">
        <v>303</v>
      </c>
      <c r="D285" s="145" t="s">
        <v>286</v>
      </c>
      <c r="E285" s="150" t="s">
        <v>454</v>
      </c>
    </row>
    <row r="286" spans="1:5" ht="15.75" thickBot="1">
      <c r="A286" s="144">
        <v>8030</v>
      </c>
      <c r="B286" s="143" t="s">
        <v>11</v>
      </c>
      <c r="C286" s="144">
        <v>303</v>
      </c>
      <c r="D286" s="145" t="s">
        <v>287</v>
      </c>
      <c r="E286" s="150" t="s">
        <v>454</v>
      </c>
    </row>
    <row r="287" spans="1:5" ht="15.75" thickBot="1">
      <c r="A287" s="144">
        <v>8110</v>
      </c>
      <c r="B287" s="143" t="s">
        <v>11</v>
      </c>
      <c r="C287" s="144">
        <v>304</v>
      </c>
      <c r="D287" s="145" t="s">
        <v>288</v>
      </c>
      <c r="E287" s="150" t="s">
        <v>454</v>
      </c>
    </row>
    <row r="288" spans="1:5" ht="15.75" thickBot="1">
      <c r="A288" s="144">
        <v>8121</v>
      </c>
      <c r="B288" s="143" t="s">
        <v>11</v>
      </c>
      <c r="C288" s="144">
        <v>304</v>
      </c>
      <c r="D288" s="145" t="s">
        <v>289</v>
      </c>
      <c r="E288" s="150" t="s">
        <v>454</v>
      </c>
    </row>
    <row r="289" spans="1:5" ht="15.75" thickBot="1">
      <c r="A289" s="144">
        <v>8129</v>
      </c>
      <c r="B289" s="143" t="s">
        <v>11</v>
      </c>
      <c r="C289" s="144">
        <v>304</v>
      </c>
      <c r="D289" s="145" t="s">
        <v>290</v>
      </c>
      <c r="E289" s="150" t="s">
        <v>454</v>
      </c>
    </row>
    <row r="290" spans="1:5" ht="15.75" thickBot="1">
      <c r="A290" s="144">
        <v>8130</v>
      </c>
      <c r="B290" s="143" t="s">
        <v>11</v>
      </c>
      <c r="C290" s="144">
        <v>304</v>
      </c>
      <c r="D290" s="145" t="s">
        <v>291</v>
      </c>
      <c r="E290" s="150" t="s">
        <v>454</v>
      </c>
    </row>
    <row r="291" spans="1:5" ht="15.75" thickBot="1">
      <c r="A291" s="144">
        <v>8211</v>
      </c>
      <c r="B291" s="143" t="s">
        <v>11</v>
      </c>
      <c r="C291" s="144">
        <v>304</v>
      </c>
      <c r="D291" s="145" t="s">
        <v>292</v>
      </c>
      <c r="E291" s="150" t="s">
        <v>454</v>
      </c>
    </row>
    <row r="292" spans="1:5" ht="29.25" thickBot="1">
      <c r="A292" s="144">
        <v>8219</v>
      </c>
      <c r="B292" s="143" t="s">
        <v>11</v>
      </c>
      <c r="C292" s="144">
        <v>304</v>
      </c>
      <c r="D292" s="145" t="s">
        <v>293</v>
      </c>
      <c r="E292" s="150" t="s">
        <v>454</v>
      </c>
    </row>
    <row r="293" spans="1:5" ht="15.75" thickBot="1">
      <c r="A293" s="144">
        <v>8220</v>
      </c>
      <c r="B293" s="143" t="s">
        <v>11</v>
      </c>
      <c r="C293" s="144">
        <v>304</v>
      </c>
      <c r="D293" s="145" t="s">
        <v>294</v>
      </c>
      <c r="E293" s="150" t="s">
        <v>454</v>
      </c>
    </row>
    <row r="294" spans="1:5" ht="15.75" thickBot="1">
      <c r="A294" s="144">
        <v>8230</v>
      </c>
      <c r="B294" s="143" t="s">
        <v>11</v>
      </c>
      <c r="C294" s="144">
        <v>304</v>
      </c>
      <c r="D294" s="145" t="s">
        <v>295</v>
      </c>
      <c r="E294" s="150" t="s">
        <v>454</v>
      </c>
    </row>
    <row r="295" spans="1:5" ht="15.75" thickBot="1">
      <c r="A295" s="144">
        <v>8291</v>
      </c>
      <c r="B295" s="143" t="s">
        <v>11</v>
      </c>
      <c r="C295" s="144">
        <v>304</v>
      </c>
      <c r="D295" s="145" t="s">
        <v>296</v>
      </c>
      <c r="E295" s="150" t="s">
        <v>454</v>
      </c>
    </row>
    <row r="296" spans="1:5" ht="15.75" thickBot="1">
      <c r="A296" s="144">
        <v>8292</v>
      </c>
      <c r="B296" s="143" t="s">
        <v>11</v>
      </c>
      <c r="C296" s="144">
        <v>304</v>
      </c>
      <c r="D296" s="145" t="s">
        <v>297</v>
      </c>
      <c r="E296" s="150" t="s">
        <v>454</v>
      </c>
    </row>
    <row r="297" spans="1:5" ht="15.75" thickBot="1">
      <c r="A297" s="144">
        <v>8299</v>
      </c>
      <c r="B297" s="143" t="s">
        <v>11</v>
      </c>
      <c r="C297" s="144">
        <v>304</v>
      </c>
      <c r="D297" s="145" t="s">
        <v>298</v>
      </c>
      <c r="E297" s="150" t="s">
        <v>454</v>
      </c>
    </row>
    <row r="298" spans="1:5" ht="15.75" thickBot="1">
      <c r="A298" s="144">
        <v>8560</v>
      </c>
      <c r="B298" s="143" t="s">
        <v>11</v>
      </c>
      <c r="C298" s="144">
        <v>304</v>
      </c>
      <c r="D298" s="145" t="s">
        <v>299</v>
      </c>
      <c r="E298" s="150" t="s">
        <v>454</v>
      </c>
    </row>
    <row r="299" spans="1:5" ht="15.75" thickBot="1">
      <c r="A299" s="144">
        <v>8610</v>
      </c>
      <c r="B299" s="143" t="s">
        <v>11</v>
      </c>
      <c r="C299" s="144">
        <v>304</v>
      </c>
      <c r="D299" s="145" t="s">
        <v>300</v>
      </c>
      <c r="E299" s="150" t="s">
        <v>454</v>
      </c>
    </row>
    <row r="300" spans="1:5" ht="15.75" thickBot="1">
      <c r="A300" s="144">
        <v>8710</v>
      </c>
      <c r="B300" s="143" t="s">
        <v>11</v>
      </c>
      <c r="C300" s="144">
        <v>304</v>
      </c>
      <c r="D300" s="145" t="s">
        <v>301</v>
      </c>
      <c r="E300" s="150" t="s">
        <v>454</v>
      </c>
    </row>
    <row r="301" spans="1:5" ht="29.25" thickBot="1">
      <c r="A301" s="144">
        <v>8720</v>
      </c>
      <c r="B301" s="143" t="s">
        <v>11</v>
      </c>
      <c r="C301" s="144">
        <v>304</v>
      </c>
      <c r="D301" s="145" t="s">
        <v>302</v>
      </c>
      <c r="E301" s="150" t="s">
        <v>454</v>
      </c>
    </row>
    <row r="302" spans="1:5" ht="29.25" thickBot="1">
      <c r="A302" s="144">
        <v>8730</v>
      </c>
      <c r="B302" s="143" t="s">
        <v>11</v>
      </c>
      <c r="C302" s="144">
        <v>304</v>
      </c>
      <c r="D302" s="145" t="s">
        <v>303</v>
      </c>
      <c r="E302" s="150" t="s">
        <v>454</v>
      </c>
    </row>
    <row r="303" spans="1:5" ht="15.75" thickBot="1">
      <c r="A303" s="144">
        <v>8790</v>
      </c>
      <c r="B303" s="143" t="s">
        <v>11</v>
      </c>
      <c r="C303" s="144">
        <v>304</v>
      </c>
      <c r="D303" s="145" t="s">
        <v>304</v>
      </c>
      <c r="E303" s="150" t="s">
        <v>454</v>
      </c>
    </row>
    <row r="304" spans="1:5" ht="29.25" thickBot="1">
      <c r="A304" s="144">
        <v>8810</v>
      </c>
      <c r="B304" s="143" t="s">
        <v>11</v>
      </c>
      <c r="C304" s="144">
        <v>304</v>
      </c>
      <c r="D304" s="145" t="s">
        <v>305</v>
      </c>
      <c r="E304" s="150" t="s">
        <v>454</v>
      </c>
    </row>
    <row r="305" spans="1:5" ht="15.75" thickBot="1">
      <c r="A305" s="144">
        <v>8891</v>
      </c>
      <c r="B305" s="143" t="s">
        <v>11</v>
      </c>
      <c r="C305" s="144">
        <v>304</v>
      </c>
      <c r="D305" s="145" t="s">
        <v>592</v>
      </c>
      <c r="E305" s="150" t="s">
        <v>454</v>
      </c>
    </row>
    <row r="306" spans="1:5" ht="15.75" thickBot="1">
      <c r="A306" s="144">
        <v>8899</v>
      </c>
      <c r="B306" s="143" t="s">
        <v>11</v>
      </c>
      <c r="C306" s="144">
        <v>304</v>
      </c>
      <c r="D306" s="145" t="s">
        <v>592</v>
      </c>
      <c r="E306" s="150" t="s">
        <v>454</v>
      </c>
    </row>
    <row r="307" spans="1:5" ht="15.75" thickBot="1">
      <c r="A307" s="144">
        <v>9200</v>
      </c>
      <c r="B307" s="143" t="s">
        <v>11</v>
      </c>
      <c r="C307" s="144">
        <v>304</v>
      </c>
      <c r="D307" s="145" t="s">
        <v>306</v>
      </c>
      <c r="E307" s="150" t="s">
        <v>454</v>
      </c>
    </row>
    <row r="308" spans="1:5" ht="15.75" thickBot="1">
      <c r="A308" s="144">
        <v>9321</v>
      </c>
      <c r="B308" s="143" t="s">
        <v>11</v>
      </c>
      <c r="C308" s="144">
        <v>304</v>
      </c>
      <c r="D308" s="145" t="s">
        <v>307</v>
      </c>
      <c r="E308" s="150" t="s">
        <v>454</v>
      </c>
    </row>
    <row r="309" spans="1:5" ht="15.75" thickBot="1">
      <c r="A309" s="144">
        <v>9329</v>
      </c>
      <c r="B309" s="143" t="s">
        <v>11</v>
      </c>
      <c r="C309" s="144">
        <v>304</v>
      </c>
      <c r="D309" s="145" t="s">
        <v>308</v>
      </c>
      <c r="E309" s="150" t="s">
        <v>454</v>
      </c>
    </row>
    <row r="310" spans="1:5" ht="15.75" thickBot="1">
      <c r="A310" s="144">
        <v>9511</v>
      </c>
      <c r="B310" s="143" t="s">
        <v>11</v>
      </c>
      <c r="C310" s="144">
        <v>304</v>
      </c>
      <c r="D310" s="145" t="s">
        <v>309</v>
      </c>
      <c r="E310" s="150" t="s">
        <v>454</v>
      </c>
    </row>
    <row r="311" spans="1:5" ht="15.75" thickBot="1">
      <c r="A311" s="144">
        <v>9512</v>
      </c>
      <c r="B311" s="143" t="s">
        <v>11</v>
      </c>
      <c r="C311" s="144">
        <v>304</v>
      </c>
      <c r="D311" s="145" t="s">
        <v>310</v>
      </c>
      <c r="E311" s="150" t="s">
        <v>454</v>
      </c>
    </row>
    <row r="312" spans="1:5" ht="15.75" thickBot="1">
      <c r="A312" s="144">
        <v>9521</v>
      </c>
      <c r="B312" s="143" t="s">
        <v>11</v>
      </c>
      <c r="C312" s="144">
        <v>304</v>
      </c>
      <c r="D312" s="145" t="s">
        <v>311</v>
      </c>
      <c r="E312" s="150" t="s">
        <v>454</v>
      </c>
    </row>
    <row r="313" spans="1:5" ht="29.25" thickBot="1">
      <c r="A313" s="144">
        <v>9522</v>
      </c>
      <c r="B313" s="143" t="s">
        <v>11</v>
      </c>
      <c r="C313" s="144">
        <v>304</v>
      </c>
      <c r="D313" s="145" t="s">
        <v>312</v>
      </c>
      <c r="E313" s="150" t="s">
        <v>454</v>
      </c>
    </row>
    <row r="314" spans="1:5" ht="15.75" thickBot="1">
      <c r="A314" s="144">
        <v>9523</v>
      </c>
      <c r="B314" s="143" t="s">
        <v>11</v>
      </c>
      <c r="C314" s="144">
        <v>304</v>
      </c>
      <c r="D314" s="145" t="s">
        <v>313</v>
      </c>
      <c r="E314" s="150" t="s">
        <v>454</v>
      </c>
    </row>
    <row r="315" spans="1:5" ht="15.75" thickBot="1">
      <c r="A315" s="144">
        <v>9524</v>
      </c>
      <c r="B315" s="143" t="s">
        <v>11</v>
      </c>
      <c r="C315" s="144">
        <v>304</v>
      </c>
      <c r="D315" s="145" t="s">
        <v>314</v>
      </c>
      <c r="E315" s="150" t="s">
        <v>454</v>
      </c>
    </row>
    <row r="316" spans="1:5" ht="29.25" thickBot="1">
      <c r="A316" s="144">
        <v>9529</v>
      </c>
      <c r="B316" s="143" t="s">
        <v>11</v>
      </c>
      <c r="C316" s="144">
        <v>304</v>
      </c>
      <c r="D316" s="145" t="s">
        <v>315</v>
      </c>
      <c r="E316" s="150" t="s">
        <v>454</v>
      </c>
    </row>
    <row r="317" spans="1:5" ht="15.75" thickBot="1">
      <c r="A317" s="144">
        <v>9601</v>
      </c>
      <c r="B317" s="143" t="s">
        <v>11</v>
      </c>
      <c r="C317" s="144">
        <v>304</v>
      </c>
      <c r="D317" s="145" t="s">
        <v>316</v>
      </c>
      <c r="E317" s="150" t="s">
        <v>454</v>
      </c>
    </row>
    <row r="318" spans="1:5" ht="15.75" thickBot="1">
      <c r="A318" s="144">
        <v>9603</v>
      </c>
      <c r="B318" s="143" t="s">
        <v>11</v>
      </c>
      <c r="C318" s="144">
        <v>304</v>
      </c>
      <c r="D318" s="145" t="s">
        <v>317</v>
      </c>
      <c r="E318" s="150" t="s">
        <v>454</v>
      </c>
    </row>
    <row r="319" spans="1:5" ht="15.75" thickBot="1">
      <c r="A319" s="144">
        <v>9609</v>
      </c>
      <c r="B319" s="143" t="s">
        <v>11</v>
      </c>
      <c r="C319" s="144">
        <v>304</v>
      </c>
      <c r="D319" s="145" t="s">
        <v>318</v>
      </c>
      <c r="E319" s="150" t="s">
        <v>454</v>
      </c>
    </row>
    <row r="320" spans="1:5">
      <c r="A320" s="146">
        <v>111</v>
      </c>
      <c r="B320" s="146" t="s">
        <v>399</v>
      </c>
      <c r="C320" s="147"/>
      <c r="D320" s="148" t="s">
        <v>400</v>
      </c>
      <c r="E320" s="150" t="s">
        <v>454</v>
      </c>
    </row>
    <row r="321" spans="1:5">
      <c r="A321" s="146">
        <v>112</v>
      </c>
      <c r="B321" s="146" t="s">
        <v>399</v>
      </c>
      <c r="C321" s="147"/>
      <c r="D321" s="148" t="s">
        <v>401</v>
      </c>
      <c r="E321" s="150" t="s">
        <v>454</v>
      </c>
    </row>
    <row r="322" spans="1:5">
      <c r="A322" s="146">
        <v>113</v>
      </c>
      <c r="B322" s="146" t="s">
        <v>399</v>
      </c>
      <c r="C322" s="147"/>
      <c r="D322" s="148" t="s">
        <v>402</v>
      </c>
      <c r="E322" s="150" t="s">
        <v>454</v>
      </c>
    </row>
    <row r="323" spans="1:5">
      <c r="A323" s="146">
        <v>114</v>
      </c>
      <c r="B323" s="146" t="s">
        <v>399</v>
      </c>
      <c r="C323" s="147"/>
      <c r="D323" s="148" t="s">
        <v>403</v>
      </c>
      <c r="E323" s="150" t="s">
        <v>454</v>
      </c>
    </row>
    <row r="324" spans="1:5">
      <c r="A324" s="146">
        <v>115</v>
      </c>
      <c r="B324" s="146" t="s">
        <v>399</v>
      </c>
      <c r="C324" s="147"/>
      <c r="D324" s="148" t="s">
        <v>404</v>
      </c>
      <c r="E324" s="150" t="s">
        <v>454</v>
      </c>
    </row>
    <row r="325" spans="1:5">
      <c r="A325" s="146">
        <v>119</v>
      </c>
      <c r="B325" s="146" t="s">
        <v>399</v>
      </c>
      <c r="C325" s="147"/>
      <c r="D325" s="148" t="s">
        <v>405</v>
      </c>
      <c r="E325" s="150" t="s">
        <v>454</v>
      </c>
    </row>
    <row r="326" spans="1:5">
      <c r="A326" s="146">
        <v>121</v>
      </c>
      <c r="B326" s="146" t="s">
        <v>399</v>
      </c>
      <c r="C326" s="147"/>
      <c r="D326" s="148" t="s">
        <v>406</v>
      </c>
      <c r="E326" s="150" t="s">
        <v>454</v>
      </c>
    </row>
    <row r="327" spans="1:5">
      <c r="A327" s="146">
        <v>122</v>
      </c>
      <c r="B327" s="146" t="s">
        <v>399</v>
      </c>
      <c r="C327" s="147"/>
      <c r="D327" s="148" t="s">
        <v>407</v>
      </c>
      <c r="E327" s="150" t="s">
        <v>454</v>
      </c>
    </row>
    <row r="328" spans="1:5">
      <c r="A328" s="146">
        <v>123</v>
      </c>
      <c r="B328" s="146" t="s">
        <v>399</v>
      </c>
      <c r="C328" s="147"/>
      <c r="D328" s="148" t="s">
        <v>408</v>
      </c>
      <c r="E328" s="150" t="s">
        <v>454</v>
      </c>
    </row>
    <row r="329" spans="1:5">
      <c r="A329" s="146">
        <v>124</v>
      </c>
      <c r="B329" s="146" t="s">
        <v>399</v>
      </c>
      <c r="C329" s="147"/>
      <c r="D329" s="148" t="s">
        <v>409</v>
      </c>
      <c r="E329" s="150" t="s">
        <v>454</v>
      </c>
    </row>
    <row r="330" spans="1:5">
      <c r="A330" s="146">
        <v>125</v>
      </c>
      <c r="B330" s="146" t="s">
        <v>399</v>
      </c>
      <c r="C330" s="147"/>
      <c r="D330" s="148" t="s">
        <v>410</v>
      </c>
      <c r="E330" s="150" t="s">
        <v>454</v>
      </c>
    </row>
    <row r="331" spans="1:5">
      <c r="A331" s="146">
        <v>126</v>
      </c>
      <c r="B331" s="146" t="s">
        <v>399</v>
      </c>
      <c r="C331" s="147"/>
      <c r="D331" s="148" t="s">
        <v>411</v>
      </c>
      <c r="E331" s="150" t="s">
        <v>454</v>
      </c>
    </row>
    <row r="332" spans="1:5">
      <c r="A332" s="146">
        <v>127</v>
      </c>
      <c r="B332" s="146" t="s">
        <v>399</v>
      </c>
      <c r="C332" s="147"/>
      <c r="D332" s="148" t="s">
        <v>412</v>
      </c>
      <c r="E332" s="150" t="s">
        <v>454</v>
      </c>
    </row>
    <row r="333" spans="1:5">
      <c r="A333" s="146">
        <v>128</v>
      </c>
      <c r="B333" s="146" t="s">
        <v>399</v>
      </c>
      <c r="C333" s="147"/>
      <c r="D333" s="148" t="s">
        <v>413</v>
      </c>
      <c r="E333" s="150" t="s">
        <v>454</v>
      </c>
    </row>
    <row r="334" spans="1:5">
      <c r="A334" s="146">
        <v>129</v>
      </c>
      <c r="B334" s="146" t="s">
        <v>399</v>
      </c>
      <c r="C334" s="147"/>
      <c r="D334" s="148" t="s">
        <v>414</v>
      </c>
      <c r="E334" s="150" t="s">
        <v>454</v>
      </c>
    </row>
    <row r="335" spans="1:5">
      <c r="A335" s="146">
        <v>130</v>
      </c>
      <c r="B335" s="146" t="s">
        <v>399</v>
      </c>
      <c r="C335" s="147"/>
      <c r="D335" s="148" t="s">
        <v>415</v>
      </c>
      <c r="E335" s="150" t="s">
        <v>454</v>
      </c>
    </row>
    <row r="336" spans="1:5">
      <c r="A336" s="146">
        <v>141</v>
      </c>
      <c r="B336" s="146" t="s">
        <v>399</v>
      </c>
      <c r="C336" s="147"/>
      <c r="D336" s="148" t="s">
        <v>416</v>
      </c>
      <c r="E336" s="150" t="s">
        <v>454</v>
      </c>
    </row>
    <row r="337" spans="1:5">
      <c r="A337" s="146">
        <v>142</v>
      </c>
      <c r="B337" s="146" t="s">
        <v>399</v>
      </c>
      <c r="C337" s="147"/>
      <c r="D337" s="148" t="s">
        <v>417</v>
      </c>
      <c r="E337" s="150" t="s">
        <v>454</v>
      </c>
    </row>
    <row r="338" spans="1:5">
      <c r="A338" s="146">
        <v>143</v>
      </c>
      <c r="B338" s="146" t="s">
        <v>399</v>
      </c>
      <c r="C338" s="147"/>
      <c r="D338" s="148" t="s">
        <v>418</v>
      </c>
      <c r="E338" s="150" t="s">
        <v>454</v>
      </c>
    </row>
    <row r="339" spans="1:5">
      <c r="A339" s="146">
        <v>144</v>
      </c>
      <c r="B339" s="146" t="s">
        <v>399</v>
      </c>
      <c r="C339" s="147"/>
      <c r="D339" s="148" t="s">
        <v>419</v>
      </c>
      <c r="E339" s="150" t="s">
        <v>454</v>
      </c>
    </row>
    <row r="340" spans="1:5">
      <c r="A340" s="146">
        <v>145</v>
      </c>
      <c r="B340" s="146" t="s">
        <v>399</v>
      </c>
      <c r="C340" s="147"/>
      <c r="D340" s="148" t="s">
        <v>420</v>
      </c>
      <c r="E340" s="150" t="s">
        <v>454</v>
      </c>
    </row>
    <row r="341" spans="1:5">
      <c r="A341" s="146">
        <v>149</v>
      </c>
      <c r="B341" s="146" t="s">
        <v>399</v>
      </c>
      <c r="C341" s="147"/>
      <c r="D341" s="148" t="s">
        <v>421</v>
      </c>
      <c r="E341" s="150" t="s">
        <v>454</v>
      </c>
    </row>
    <row r="342" spans="1:5">
      <c r="A342" s="146">
        <v>150</v>
      </c>
      <c r="B342" s="146" t="s">
        <v>399</v>
      </c>
      <c r="C342" s="147"/>
      <c r="D342" s="148" t="s">
        <v>422</v>
      </c>
      <c r="E342" s="150" t="s">
        <v>454</v>
      </c>
    </row>
    <row r="343" spans="1:5">
      <c r="A343" s="146">
        <v>163</v>
      </c>
      <c r="B343" s="146" t="s">
        <v>399</v>
      </c>
      <c r="C343" s="147"/>
      <c r="D343" s="148" t="s">
        <v>423</v>
      </c>
      <c r="E343" s="150" t="s">
        <v>454</v>
      </c>
    </row>
    <row r="344" spans="1:5">
      <c r="A344" s="146">
        <v>170</v>
      </c>
      <c r="B344" s="146" t="s">
        <v>399</v>
      </c>
      <c r="C344" s="147"/>
      <c r="D344" s="148" t="s">
        <v>424</v>
      </c>
      <c r="E344" s="150" t="s">
        <v>454</v>
      </c>
    </row>
    <row r="345" spans="1:5">
      <c r="A345" s="146">
        <v>210</v>
      </c>
      <c r="B345" s="146" t="s">
        <v>399</v>
      </c>
      <c r="C345" s="147"/>
      <c r="D345" s="148" t="s">
        <v>425</v>
      </c>
      <c r="E345" s="150" t="s">
        <v>454</v>
      </c>
    </row>
    <row r="346" spans="1:5">
      <c r="A346" s="146">
        <v>220</v>
      </c>
      <c r="B346" s="146" t="s">
        <v>399</v>
      </c>
      <c r="C346" s="147"/>
      <c r="D346" s="148" t="s">
        <v>426</v>
      </c>
      <c r="E346" s="150" t="s">
        <v>454</v>
      </c>
    </row>
    <row r="347" spans="1:5">
      <c r="A347" s="146">
        <v>230</v>
      </c>
      <c r="B347" s="146" t="s">
        <v>399</v>
      </c>
      <c r="C347" s="147"/>
      <c r="D347" s="148" t="s">
        <v>427</v>
      </c>
      <c r="E347" s="150" t="s">
        <v>454</v>
      </c>
    </row>
    <row r="348" spans="1:5">
      <c r="A348" s="146">
        <v>311</v>
      </c>
      <c r="B348" s="146" t="s">
        <v>399</v>
      </c>
      <c r="C348" s="147"/>
      <c r="D348" s="148" t="s">
        <v>428</v>
      </c>
      <c r="E348" s="150" t="s">
        <v>454</v>
      </c>
    </row>
    <row r="349" spans="1:5">
      <c r="A349" s="146">
        <v>312</v>
      </c>
      <c r="B349" s="146" t="s">
        <v>399</v>
      </c>
      <c r="C349" s="147"/>
      <c r="D349" s="148" t="s">
        <v>429</v>
      </c>
      <c r="E349" s="150" t="s">
        <v>454</v>
      </c>
    </row>
    <row r="350" spans="1:5">
      <c r="A350" s="146">
        <v>321</v>
      </c>
      <c r="B350" s="146" t="s">
        <v>399</v>
      </c>
      <c r="C350" s="147"/>
      <c r="D350" s="148" t="s">
        <v>430</v>
      </c>
      <c r="E350" s="150" t="s">
        <v>454</v>
      </c>
    </row>
    <row r="351" spans="1:5">
      <c r="A351" s="146">
        <v>322</v>
      </c>
      <c r="B351" s="146" t="s">
        <v>399</v>
      </c>
      <c r="C351" s="147"/>
      <c r="D351" s="148" t="s">
        <v>431</v>
      </c>
      <c r="E351" s="150" t="s">
        <v>454</v>
      </c>
    </row>
    <row r="352" spans="1:5">
      <c r="A352" s="149">
        <v>9001</v>
      </c>
      <c r="B352" s="146" t="s">
        <v>432</v>
      </c>
      <c r="C352" s="147"/>
      <c r="D352" s="148" t="s">
        <v>433</v>
      </c>
      <c r="E352" s="150" t="s">
        <v>454</v>
      </c>
    </row>
    <row r="353" spans="1:5">
      <c r="A353" s="149">
        <v>9002</v>
      </c>
      <c r="B353" s="146" t="s">
        <v>432</v>
      </c>
      <c r="C353" s="147"/>
      <c r="D353" s="148" t="s">
        <v>434</v>
      </c>
      <c r="E353" s="150" t="s">
        <v>454</v>
      </c>
    </row>
    <row r="354" spans="1:5">
      <c r="A354" s="149">
        <v>9003</v>
      </c>
      <c r="B354" s="146" t="s">
        <v>432</v>
      </c>
      <c r="C354" s="147"/>
      <c r="D354" s="148" t="s">
        <v>435</v>
      </c>
      <c r="E354" s="150" t="s">
        <v>454</v>
      </c>
    </row>
    <row r="355" spans="1:5">
      <c r="A355" s="149">
        <v>9004</v>
      </c>
      <c r="B355" s="146" t="s">
        <v>432</v>
      </c>
      <c r="C355" s="147"/>
      <c r="D355" s="148" t="s">
        <v>436</v>
      </c>
      <c r="E355" s="150" t="s">
        <v>454</v>
      </c>
    </row>
    <row r="356" spans="1:5">
      <c r="A356" s="149">
        <v>9005</v>
      </c>
      <c r="B356" s="146" t="s">
        <v>432</v>
      </c>
      <c r="C356" s="147"/>
      <c r="D356" s="148" t="s">
        <v>437</v>
      </c>
      <c r="E356" s="150" t="s">
        <v>454</v>
      </c>
    </row>
    <row r="357" spans="1:5">
      <c r="A357" s="149">
        <v>9006</v>
      </c>
      <c r="B357" s="146" t="s">
        <v>432</v>
      </c>
      <c r="C357" s="147"/>
      <c r="D357" s="148" t="s">
        <v>438</v>
      </c>
      <c r="E357" s="150" t="s">
        <v>454</v>
      </c>
    </row>
    <row r="358" spans="1:5">
      <c r="A358" s="149">
        <v>9007</v>
      </c>
      <c r="B358" s="146" t="s">
        <v>432</v>
      </c>
      <c r="C358" s="147"/>
      <c r="D358" s="148" t="s">
        <v>439</v>
      </c>
      <c r="E358" s="150" t="s">
        <v>454</v>
      </c>
    </row>
    <row r="359" spans="1:5">
      <c r="A359" s="149">
        <v>9008</v>
      </c>
      <c r="B359" s="146" t="s">
        <v>432</v>
      </c>
      <c r="C359" s="147"/>
      <c r="D359" s="148" t="s">
        <v>440</v>
      </c>
      <c r="E359" s="150" t="s">
        <v>454</v>
      </c>
    </row>
    <row r="360" spans="1:5">
      <c r="A360" s="149">
        <v>9101</v>
      </c>
      <c r="B360" s="146" t="s">
        <v>432</v>
      </c>
      <c r="C360" s="147"/>
      <c r="D360" s="148" t="s">
        <v>441</v>
      </c>
      <c r="E360" s="150" t="s">
        <v>454</v>
      </c>
    </row>
    <row r="361" spans="1:5" ht="28.5">
      <c r="A361" s="149">
        <v>9102</v>
      </c>
      <c r="B361" s="146" t="s">
        <v>432</v>
      </c>
      <c r="C361" s="147"/>
      <c r="D361" s="148" t="s">
        <v>442</v>
      </c>
      <c r="E361" s="150" t="s">
        <v>454</v>
      </c>
    </row>
    <row r="362" spans="1:5">
      <c r="A362" s="146">
        <v>9103</v>
      </c>
      <c r="B362" s="146" t="s">
        <v>432</v>
      </c>
      <c r="C362" s="147"/>
      <c r="D362" s="148" t="s">
        <v>443</v>
      </c>
      <c r="E362" s="150" t="s">
        <v>454</v>
      </c>
    </row>
    <row r="363" spans="1:5">
      <c r="A363" s="146">
        <v>9311</v>
      </c>
      <c r="B363" s="146" t="s">
        <v>444</v>
      </c>
      <c r="C363" s="147"/>
      <c r="D363" s="148" t="s">
        <v>445</v>
      </c>
      <c r="E363" s="150" t="s">
        <v>454</v>
      </c>
    </row>
    <row r="364" spans="1:5">
      <c r="A364" s="146">
        <v>9312</v>
      </c>
      <c r="B364" s="146" t="s">
        <v>444</v>
      </c>
      <c r="C364" s="147"/>
      <c r="D364" s="148" t="s">
        <v>446</v>
      </c>
      <c r="E364" s="150" t="s">
        <v>454</v>
      </c>
    </row>
    <row r="365" spans="1:5">
      <c r="A365" s="146">
        <v>9319</v>
      </c>
      <c r="B365" s="146" t="s">
        <v>444</v>
      </c>
      <c r="C365" s="147"/>
      <c r="D365" s="148" t="s">
        <v>447</v>
      </c>
      <c r="E365" s="150" t="s">
        <v>454</v>
      </c>
    </row>
    <row r="366" spans="1:5" ht="28.5">
      <c r="A366" s="146">
        <v>9700</v>
      </c>
      <c r="B366" s="146" t="s">
        <v>448</v>
      </c>
      <c r="C366" s="147"/>
      <c r="D366" s="148" t="s">
        <v>449</v>
      </c>
      <c r="E366" s="150" t="s">
        <v>454</v>
      </c>
    </row>
    <row r="367" spans="1:5" ht="28.5">
      <c r="A367" s="146">
        <v>9810</v>
      </c>
      <c r="B367" s="146" t="s">
        <v>448</v>
      </c>
      <c r="C367" s="147"/>
      <c r="D367" s="148" t="s">
        <v>450</v>
      </c>
      <c r="E367" s="150" t="s">
        <v>454</v>
      </c>
    </row>
    <row r="368" spans="1:5" ht="28.5">
      <c r="A368" s="146">
        <v>9820</v>
      </c>
      <c r="B368" s="146" t="s">
        <v>448</v>
      </c>
      <c r="C368" s="147"/>
      <c r="D368" s="148" t="s">
        <v>451</v>
      </c>
      <c r="E368" s="150" t="s">
        <v>454</v>
      </c>
    </row>
    <row r="369" spans="1:5" ht="15.75" thickBot="1">
      <c r="A369" s="151">
        <v>4911</v>
      </c>
      <c r="B369" s="152" t="s">
        <v>11</v>
      </c>
      <c r="C369" s="151">
        <v>301</v>
      </c>
      <c r="D369" s="153" t="s">
        <v>382</v>
      </c>
      <c r="E369" s="154" t="s">
        <v>456</v>
      </c>
    </row>
    <row r="370" spans="1:5" ht="15.75" thickBot="1">
      <c r="A370" s="151">
        <v>4912</v>
      </c>
      <c r="B370" s="152" t="s">
        <v>11</v>
      </c>
      <c r="C370" s="151">
        <v>301</v>
      </c>
      <c r="D370" s="153" t="s">
        <v>383</v>
      </c>
      <c r="E370" s="154" t="s">
        <v>456</v>
      </c>
    </row>
    <row r="371" spans="1:5" ht="15.75" thickBot="1">
      <c r="A371" s="151">
        <v>4921</v>
      </c>
      <c r="B371" s="152" t="s">
        <v>11</v>
      </c>
      <c r="C371" s="151">
        <v>301</v>
      </c>
      <c r="D371" s="153" t="s">
        <v>384</v>
      </c>
      <c r="E371" s="154" t="s">
        <v>456</v>
      </c>
    </row>
    <row r="372" spans="1:5" ht="15.75" thickBot="1">
      <c r="A372" s="151">
        <v>4922</v>
      </c>
      <c r="B372" s="152" t="s">
        <v>11</v>
      </c>
      <c r="C372" s="151">
        <v>301</v>
      </c>
      <c r="D372" s="153" t="s">
        <v>385</v>
      </c>
      <c r="E372" s="154" t="s">
        <v>456</v>
      </c>
    </row>
    <row r="373" spans="1:5" ht="15.75" thickBot="1">
      <c r="A373" s="151">
        <v>4923</v>
      </c>
      <c r="B373" s="152" t="s">
        <v>11</v>
      </c>
      <c r="C373" s="151">
        <v>301</v>
      </c>
      <c r="D373" s="153" t="s">
        <v>386</v>
      </c>
      <c r="E373" s="154" t="s">
        <v>456</v>
      </c>
    </row>
    <row r="374" spans="1:5" ht="15.75" thickBot="1">
      <c r="A374" s="151">
        <v>4930</v>
      </c>
      <c r="B374" s="152" t="s">
        <v>11</v>
      </c>
      <c r="C374" s="151">
        <v>301</v>
      </c>
      <c r="D374" s="153" t="s">
        <v>387</v>
      </c>
      <c r="E374" s="154" t="s">
        <v>456</v>
      </c>
    </row>
    <row r="375" spans="1:5" ht="15.75" thickBot="1">
      <c r="A375" s="151">
        <v>5011</v>
      </c>
      <c r="B375" s="152" t="s">
        <v>11</v>
      </c>
      <c r="C375" s="151">
        <v>301</v>
      </c>
      <c r="D375" s="153" t="s">
        <v>388</v>
      </c>
      <c r="E375" s="154" t="s">
        <v>456</v>
      </c>
    </row>
    <row r="376" spans="1:5" ht="15.75" thickBot="1">
      <c r="A376" s="151">
        <v>5012</v>
      </c>
      <c r="B376" s="152" t="s">
        <v>11</v>
      </c>
      <c r="C376" s="151">
        <v>301</v>
      </c>
      <c r="D376" s="153" t="s">
        <v>389</v>
      </c>
      <c r="E376" s="154" t="s">
        <v>456</v>
      </c>
    </row>
    <row r="377" spans="1:5" ht="15.75" thickBot="1">
      <c r="A377" s="151">
        <v>5021</v>
      </c>
      <c r="B377" s="152" t="s">
        <v>11</v>
      </c>
      <c r="C377" s="151">
        <v>301</v>
      </c>
      <c r="D377" s="153" t="s">
        <v>390</v>
      </c>
      <c r="E377" s="154" t="s">
        <v>456</v>
      </c>
    </row>
    <row r="378" spans="1:5" ht="15.75" thickBot="1">
      <c r="A378" s="151">
        <v>5022</v>
      </c>
      <c r="B378" s="152" t="s">
        <v>11</v>
      </c>
      <c r="C378" s="151">
        <v>301</v>
      </c>
      <c r="D378" s="153" t="s">
        <v>391</v>
      </c>
      <c r="E378" s="154" t="s">
        <v>456</v>
      </c>
    </row>
    <row r="379" spans="1:5" ht="15.75" thickBot="1">
      <c r="A379" s="151">
        <v>5111</v>
      </c>
      <c r="B379" s="152" t="s">
        <v>11</v>
      </c>
      <c r="C379" s="151">
        <v>301</v>
      </c>
      <c r="D379" s="153" t="s">
        <v>392</v>
      </c>
      <c r="E379" s="154" t="s">
        <v>456</v>
      </c>
    </row>
    <row r="380" spans="1:5" ht="15.75" thickBot="1">
      <c r="A380" s="151">
        <v>5112</v>
      </c>
      <c r="B380" s="152" t="s">
        <v>11</v>
      </c>
      <c r="C380" s="151">
        <v>301</v>
      </c>
      <c r="D380" s="153" t="s">
        <v>393</v>
      </c>
      <c r="E380" s="154" t="s">
        <v>456</v>
      </c>
    </row>
    <row r="381" spans="1:5" ht="15.75" thickBot="1">
      <c r="A381" s="151">
        <v>5121</v>
      </c>
      <c r="B381" s="152" t="s">
        <v>11</v>
      </c>
      <c r="C381" s="151">
        <v>301</v>
      </c>
      <c r="D381" s="153" t="s">
        <v>394</v>
      </c>
      <c r="E381" s="154" t="s">
        <v>456</v>
      </c>
    </row>
    <row r="382" spans="1:5" ht="15.75" thickBot="1">
      <c r="A382" s="151">
        <v>5122</v>
      </c>
      <c r="B382" s="152" t="s">
        <v>11</v>
      </c>
      <c r="C382" s="151">
        <v>301</v>
      </c>
      <c r="D382" s="153" t="s">
        <v>395</v>
      </c>
      <c r="E382" s="154" t="s">
        <v>456</v>
      </c>
    </row>
    <row r="383" spans="1:5" ht="15.75" thickBot="1">
      <c r="A383" s="151">
        <v>5229</v>
      </c>
      <c r="B383" s="152" t="s">
        <v>11</v>
      </c>
      <c r="C383" s="151">
        <v>304</v>
      </c>
      <c r="D383" s="153" t="s">
        <v>396</v>
      </c>
      <c r="E383" s="154" t="s">
        <v>456</v>
      </c>
    </row>
    <row r="384" spans="1:5" ht="15.75" thickBot="1">
      <c r="A384" s="151">
        <v>5310</v>
      </c>
      <c r="B384" s="152" t="s">
        <v>11</v>
      </c>
      <c r="C384" s="151">
        <v>304</v>
      </c>
      <c r="D384" s="153" t="s">
        <v>397</v>
      </c>
      <c r="E384" s="154" t="s">
        <v>456</v>
      </c>
    </row>
    <row r="385" spans="1:5" ht="15.75" thickBot="1">
      <c r="A385" s="151">
        <v>5320</v>
      </c>
      <c r="B385" s="152" t="s">
        <v>11</v>
      </c>
      <c r="C385" s="151">
        <v>304</v>
      </c>
      <c r="D385" s="153" t="s">
        <v>398</v>
      </c>
      <c r="E385" s="154" t="s">
        <v>456</v>
      </c>
    </row>
    <row r="386" spans="1:5" ht="15.75" thickBot="1">
      <c r="A386" s="151">
        <v>5611</v>
      </c>
      <c r="B386" s="152" t="s">
        <v>11</v>
      </c>
      <c r="C386" s="151">
        <v>303</v>
      </c>
      <c r="D386" s="153" t="s">
        <v>375</v>
      </c>
      <c r="E386" s="154" t="s">
        <v>456</v>
      </c>
    </row>
    <row r="387" spans="1:5" ht="15.75" thickBot="1">
      <c r="A387" s="151">
        <v>5612</v>
      </c>
      <c r="B387" s="152" t="s">
        <v>11</v>
      </c>
      <c r="C387" s="151">
        <v>303</v>
      </c>
      <c r="D387" s="153" t="s">
        <v>376</v>
      </c>
      <c r="E387" s="154" t="s">
        <v>456</v>
      </c>
    </row>
    <row r="388" spans="1:5" ht="15.75" thickBot="1">
      <c r="A388" s="151">
        <v>5613</v>
      </c>
      <c r="B388" s="152" t="s">
        <v>11</v>
      </c>
      <c r="C388" s="151">
        <v>303</v>
      </c>
      <c r="D388" s="153" t="s">
        <v>377</v>
      </c>
      <c r="E388" s="154" t="s">
        <v>456</v>
      </c>
    </row>
    <row r="389" spans="1:5" ht="15.75" thickBot="1">
      <c r="A389" s="151">
        <v>5619</v>
      </c>
      <c r="B389" s="152" t="s">
        <v>11</v>
      </c>
      <c r="C389" s="151">
        <v>303</v>
      </c>
      <c r="D389" s="153" t="s">
        <v>378</v>
      </c>
      <c r="E389" s="154" t="s">
        <v>456</v>
      </c>
    </row>
    <row r="390" spans="1:5" ht="15.75" thickBot="1">
      <c r="A390" s="151">
        <v>5621</v>
      </c>
      <c r="B390" s="152" t="s">
        <v>11</v>
      </c>
      <c r="C390" s="151">
        <v>303</v>
      </c>
      <c r="D390" s="153" t="s">
        <v>379</v>
      </c>
      <c r="E390" s="154" t="s">
        <v>456</v>
      </c>
    </row>
    <row r="391" spans="1:5" ht="15.75" thickBot="1">
      <c r="A391" s="151">
        <v>5629</v>
      </c>
      <c r="B391" s="152" t="s">
        <v>11</v>
      </c>
      <c r="C391" s="151">
        <v>303</v>
      </c>
      <c r="D391" s="153" t="s">
        <v>380</v>
      </c>
      <c r="E391" s="154" t="s">
        <v>456</v>
      </c>
    </row>
    <row r="392" spans="1:5" ht="15.75" thickBot="1">
      <c r="A392" s="151">
        <v>5630</v>
      </c>
      <c r="B392" s="152" t="s">
        <v>11</v>
      </c>
      <c r="C392" s="151">
        <v>303</v>
      </c>
      <c r="D392" s="153" t="s">
        <v>381</v>
      </c>
      <c r="E392" s="154" t="s">
        <v>456</v>
      </c>
    </row>
    <row r="393" spans="1:5" ht="15.75" thickBot="1">
      <c r="A393" s="155">
        <v>5811</v>
      </c>
      <c r="B393" s="156" t="s">
        <v>16</v>
      </c>
      <c r="C393" s="155">
        <v>101</v>
      </c>
      <c r="D393" s="157" t="s">
        <v>319</v>
      </c>
      <c r="E393" s="158" t="s">
        <v>593</v>
      </c>
    </row>
    <row r="394" spans="1:5" ht="15.75" thickBot="1">
      <c r="A394" s="155">
        <v>5812</v>
      </c>
      <c r="B394" s="156" t="s">
        <v>16</v>
      </c>
      <c r="C394" s="155">
        <v>103</v>
      </c>
      <c r="D394" s="157" t="s">
        <v>320</v>
      </c>
      <c r="E394" s="158" t="s">
        <v>593</v>
      </c>
    </row>
    <row r="395" spans="1:5" ht="15.75" thickBot="1">
      <c r="A395" s="155">
        <v>5813</v>
      </c>
      <c r="B395" s="156" t="s">
        <v>11</v>
      </c>
      <c r="C395" s="155">
        <v>301</v>
      </c>
      <c r="D395" s="157" t="s">
        <v>321</v>
      </c>
      <c r="E395" s="158" t="s">
        <v>593</v>
      </c>
    </row>
    <row r="396" spans="1:5" ht="15.75" thickBot="1">
      <c r="A396" s="155">
        <v>5819</v>
      </c>
      <c r="B396" s="156" t="s">
        <v>16</v>
      </c>
      <c r="C396" s="155">
        <v>103</v>
      </c>
      <c r="D396" s="157" t="s">
        <v>594</v>
      </c>
      <c r="E396" s="158" t="s">
        <v>593</v>
      </c>
    </row>
    <row r="397" spans="1:5" ht="15.75" thickBot="1">
      <c r="A397" s="155">
        <v>5820</v>
      </c>
      <c r="B397" s="156" t="s">
        <v>16</v>
      </c>
      <c r="C397" s="155">
        <v>103</v>
      </c>
      <c r="D397" s="157" t="s">
        <v>322</v>
      </c>
      <c r="E397" s="158" t="s">
        <v>593</v>
      </c>
    </row>
    <row r="398" spans="1:5" ht="29.25" thickBot="1">
      <c r="A398" s="155">
        <v>5911</v>
      </c>
      <c r="B398" s="156" t="s">
        <v>16</v>
      </c>
      <c r="C398" s="155">
        <v>103</v>
      </c>
      <c r="D398" s="157" t="s">
        <v>595</v>
      </c>
      <c r="E398" s="158" t="s">
        <v>593</v>
      </c>
    </row>
    <row r="399" spans="1:5" ht="29.25" thickBot="1">
      <c r="A399" s="155">
        <v>5912</v>
      </c>
      <c r="B399" s="156" t="s">
        <v>16</v>
      </c>
      <c r="C399" s="155">
        <v>103</v>
      </c>
      <c r="D399" s="157" t="s">
        <v>596</v>
      </c>
      <c r="E399" s="158" t="s">
        <v>593</v>
      </c>
    </row>
    <row r="400" spans="1:5" ht="29.25" thickBot="1">
      <c r="A400" s="155">
        <v>5913</v>
      </c>
      <c r="B400" s="156" t="s">
        <v>11</v>
      </c>
      <c r="C400" s="155">
        <v>304</v>
      </c>
      <c r="D400" s="157" t="s">
        <v>597</v>
      </c>
      <c r="E400" s="158" t="s">
        <v>593</v>
      </c>
    </row>
    <row r="401" spans="1:5" ht="15.75" thickBot="1">
      <c r="A401" s="155">
        <v>5914</v>
      </c>
      <c r="B401" s="156" t="s">
        <v>11</v>
      </c>
      <c r="C401" s="155">
        <v>302</v>
      </c>
      <c r="D401" s="157" t="s">
        <v>323</v>
      </c>
      <c r="E401" s="158" t="s">
        <v>593</v>
      </c>
    </row>
    <row r="402" spans="1:5" ht="15.75" thickBot="1">
      <c r="A402" s="155">
        <v>5920</v>
      </c>
      <c r="B402" s="156" t="s">
        <v>16</v>
      </c>
      <c r="C402" s="155">
        <v>103</v>
      </c>
      <c r="D402" s="157" t="s">
        <v>598</v>
      </c>
      <c r="E402" s="158" t="s">
        <v>593</v>
      </c>
    </row>
    <row r="403" spans="1:5" ht="29.25" thickBot="1">
      <c r="A403" s="155">
        <v>6010</v>
      </c>
      <c r="B403" s="156" t="s">
        <v>11</v>
      </c>
      <c r="C403" s="155">
        <v>301</v>
      </c>
      <c r="D403" s="157" t="s">
        <v>599</v>
      </c>
      <c r="E403" s="158" t="s">
        <v>593</v>
      </c>
    </row>
    <row r="404" spans="1:5" ht="15.75" thickBot="1">
      <c r="A404" s="155">
        <v>6020</v>
      </c>
      <c r="B404" s="156" t="s">
        <v>11</v>
      </c>
      <c r="C404" s="155">
        <v>301</v>
      </c>
      <c r="D404" s="157" t="s">
        <v>600</v>
      </c>
      <c r="E404" s="158" t="s">
        <v>593</v>
      </c>
    </row>
    <row r="405" spans="1:5" ht="29.25" thickBot="1">
      <c r="A405" s="155">
        <v>6201</v>
      </c>
      <c r="B405" s="156" t="s">
        <v>11</v>
      </c>
      <c r="C405" s="155">
        <v>304</v>
      </c>
      <c r="D405" s="157" t="s">
        <v>324</v>
      </c>
      <c r="E405" s="158" t="s">
        <v>593</v>
      </c>
    </row>
    <row r="406" spans="1:5" ht="29.25" thickBot="1">
      <c r="A406" s="155">
        <v>6202</v>
      </c>
      <c r="B406" s="156" t="s">
        <v>11</v>
      </c>
      <c r="C406" s="155">
        <v>302</v>
      </c>
      <c r="D406" s="157" t="s">
        <v>325</v>
      </c>
      <c r="E406" s="158" t="s">
        <v>593</v>
      </c>
    </row>
    <row r="407" spans="1:5" ht="29.25" thickBot="1">
      <c r="A407" s="155">
        <v>6209</v>
      </c>
      <c r="B407" s="156" t="s">
        <v>11</v>
      </c>
      <c r="C407" s="155">
        <v>304</v>
      </c>
      <c r="D407" s="157" t="s">
        <v>326</v>
      </c>
      <c r="E407" s="158" t="s">
        <v>593</v>
      </c>
    </row>
    <row r="408" spans="1:5" ht="15.75" thickBot="1">
      <c r="A408" s="155">
        <v>6311</v>
      </c>
      <c r="B408" s="156" t="s">
        <v>11</v>
      </c>
      <c r="C408" s="155">
        <v>304</v>
      </c>
      <c r="D408" s="157" t="s">
        <v>327</v>
      </c>
      <c r="E408" s="158" t="s">
        <v>593</v>
      </c>
    </row>
    <row r="409" spans="1:5" ht="15.75" thickBot="1">
      <c r="A409" s="155">
        <v>6312</v>
      </c>
      <c r="B409" s="156" t="s">
        <v>11</v>
      </c>
      <c r="C409" s="155">
        <v>304</v>
      </c>
      <c r="D409" s="157" t="s">
        <v>328</v>
      </c>
      <c r="E409" s="158" t="s">
        <v>593</v>
      </c>
    </row>
    <row r="410" spans="1:5" ht="15.75" thickBot="1">
      <c r="A410" s="155">
        <v>6391</v>
      </c>
      <c r="B410" s="156" t="s">
        <v>11</v>
      </c>
      <c r="C410" s="155">
        <v>304</v>
      </c>
      <c r="D410" s="157" t="s">
        <v>329</v>
      </c>
      <c r="E410" s="158" t="s">
        <v>593</v>
      </c>
    </row>
    <row r="411" spans="1:5" ht="15.75" thickBot="1">
      <c r="A411" s="155">
        <v>6399</v>
      </c>
      <c r="B411" s="156" t="s">
        <v>11</v>
      </c>
      <c r="C411" s="155">
        <v>304</v>
      </c>
      <c r="D411" s="157" t="s">
        <v>330</v>
      </c>
      <c r="E411" s="158" t="s">
        <v>593</v>
      </c>
    </row>
    <row r="412" spans="1:5" ht="15.75" thickBot="1">
      <c r="A412" s="155">
        <v>6494</v>
      </c>
      <c r="B412" s="156" t="s">
        <v>11</v>
      </c>
      <c r="C412" s="155">
        <v>303</v>
      </c>
      <c r="D412" s="157" t="s">
        <v>331</v>
      </c>
      <c r="E412" s="158" t="s">
        <v>593</v>
      </c>
    </row>
    <row r="413" spans="1:5" ht="29.25" thickBot="1">
      <c r="A413" s="155">
        <v>6499</v>
      </c>
      <c r="B413" s="156" t="s">
        <v>11</v>
      </c>
      <c r="C413" s="155">
        <v>303</v>
      </c>
      <c r="D413" s="157" t="s">
        <v>332</v>
      </c>
      <c r="E413" s="158" t="s">
        <v>593</v>
      </c>
    </row>
    <row r="414" spans="1:5" ht="15.75" thickBot="1">
      <c r="A414" s="155">
        <v>6611</v>
      </c>
      <c r="B414" s="156" t="s">
        <v>11</v>
      </c>
      <c r="C414" s="155">
        <v>304</v>
      </c>
      <c r="D414" s="157" t="s">
        <v>333</v>
      </c>
      <c r="E414" s="158" t="s">
        <v>593</v>
      </c>
    </row>
    <row r="415" spans="1:5" ht="15.75" thickBot="1">
      <c r="A415" s="155">
        <v>6612</v>
      </c>
      <c r="B415" s="156" t="s">
        <v>11</v>
      </c>
      <c r="C415" s="155">
        <v>304</v>
      </c>
      <c r="D415" s="157" t="s">
        <v>334</v>
      </c>
      <c r="E415" s="158" t="s">
        <v>593</v>
      </c>
    </row>
    <row r="416" spans="1:5" ht="15.75" thickBot="1">
      <c r="A416" s="155">
        <v>6613</v>
      </c>
      <c r="B416" s="156" t="s">
        <v>11</v>
      </c>
      <c r="C416" s="155">
        <v>304</v>
      </c>
      <c r="D416" s="157" t="s">
        <v>335</v>
      </c>
      <c r="E416" s="158" t="s">
        <v>593</v>
      </c>
    </row>
    <row r="417" spans="1:5" ht="15.75" thickBot="1">
      <c r="A417" s="155">
        <v>6614</v>
      </c>
      <c r="B417" s="156" t="s">
        <v>11</v>
      </c>
      <c r="C417" s="155">
        <v>303</v>
      </c>
      <c r="D417" s="157" t="s">
        <v>336</v>
      </c>
      <c r="E417" s="158" t="s">
        <v>593</v>
      </c>
    </row>
    <row r="418" spans="1:5" ht="15.75" thickBot="1">
      <c r="A418" s="155">
        <v>6615</v>
      </c>
      <c r="B418" s="156" t="s">
        <v>11</v>
      </c>
      <c r="C418" s="155">
        <v>303</v>
      </c>
      <c r="D418" s="157" t="s">
        <v>337</v>
      </c>
      <c r="E418" s="158" t="s">
        <v>593</v>
      </c>
    </row>
    <row r="419" spans="1:5" ht="15.75" thickBot="1">
      <c r="A419" s="155">
        <v>6619</v>
      </c>
      <c r="B419" s="156" t="s">
        <v>11</v>
      </c>
      <c r="C419" s="155">
        <v>304</v>
      </c>
      <c r="D419" s="157" t="s">
        <v>338</v>
      </c>
      <c r="E419" s="158" t="s">
        <v>593</v>
      </c>
    </row>
    <row r="420" spans="1:5" ht="15.75" thickBot="1">
      <c r="A420" s="155">
        <v>6621</v>
      </c>
      <c r="B420" s="156" t="s">
        <v>11</v>
      </c>
      <c r="C420" s="155">
        <v>304</v>
      </c>
      <c r="D420" s="157" t="s">
        <v>339</v>
      </c>
      <c r="E420" s="158" t="s">
        <v>593</v>
      </c>
    </row>
    <row r="421" spans="1:5" ht="15.75" thickBot="1">
      <c r="A421" s="155">
        <v>6629</v>
      </c>
      <c r="B421" s="156" t="s">
        <v>11</v>
      </c>
      <c r="C421" s="155">
        <v>304</v>
      </c>
      <c r="D421" s="157" t="s">
        <v>340</v>
      </c>
      <c r="E421" s="158" t="s">
        <v>593</v>
      </c>
    </row>
    <row r="422" spans="1:5" ht="15.75" thickBot="1">
      <c r="A422" s="155">
        <v>6630</v>
      </c>
      <c r="B422" s="156" t="s">
        <v>11</v>
      </c>
      <c r="C422" s="155">
        <v>304</v>
      </c>
      <c r="D422" s="157" t="s">
        <v>341</v>
      </c>
      <c r="E422" s="158" t="s">
        <v>593</v>
      </c>
    </row>
    <row r="423" spans="1:5" ht="15.75" thickBot="1">
      <c r="A423" s="155">
        <v>6810</v>
      </c>
      <c r="B423" s="156" t="s">
        <v>11</v>
      </c>
      <c r="C423" s="155">
        <v>304</v>
      </c>
      <c r="D423" s="157" t="s">
        <v>271</v>
      </c>
      <c r="E423" s="158" t="s">
        <v>593</v>
      </c>
    </row>
    <row r="424" spans="1:5" ht="29.25" thickBot="1">
      <c r="A424" s="155">
        <v>6820</v>
      </c>
      <c r="B424" s="156" t="s">
        <v>11</v>
      </c>
      <c r="C424" s="155">
        <v>304</v>
      </c>
      <c r="D424" s="157" t="s">
        <v>272</v>
      </c>
      <c r="E424" s="158" t="s">
        <v>593</v>
      </c>
    </row>
    <row r="425" spans="1:5" ht="15.75" thickBot="1">
      <c r="A425" s="155">
        <v>6910</v>
      </c>
      <c r="B425" s="156" t="s">
        <v>11</v>
      </c>
      <c r="C425" s="155">
        <v>304</v>
      </c>
      <c r="D425" s="157" t="s">
        <v>342</v>
      </c>
      <c r="E425" s="158" t="s">
        <v>593</v>
      </c>
    </row>
    <row r="426" spans="1:5" ht="29.25" thickBot="1">
      <c r="A426" s="155">
        <v>6920</v>
      </c>
      <c r="B426" s="156" t="s">
        <v>11</v>
      </c>
      <c r="C426" s="155">
        <v>304</v>
      </c>
      <c r="D426" s="157" t="s">
        <v>343</v>
      </c>
      <c r="E426" s="158" t="s">
        <v>593</v>
      </c>
    </row>
    <row r="427" spans="1:5" ht="15.75" thickBot="1">
      <c r="A427" s="155">
        <v>7010</v>
      </c>
      <c r="B427" s="156" t="s">
        <v>11</v>
      </c>
      <c r="C427" s="155">
        <v>304</v>
      </c>
      <c r="D427" s="157" t="s">
        <v>344</v>
      </c>
      <c r="E427" s="158" t="s">
        <v>593</v>
      </c>
    </row>
    <row r="428" spans="1:5" ht="15.75" thickBot="1">
      <c r="A428" s="155">
        <v>7020</v>
      </c>
      <c r="B428" s="156" t="s">
        <v>11</v>
      </c>
      <c r="C428" s="155">
        <v>304</v>
      </c>
      <c r="D428" s="157" t="s">
        <v>345</v>
      </c>
      <c r="E428" s="158" t="s">
        <v>593</v>
      </c>
    </row>
    <row r="429" spans="1:5" ht="15.75" thickBot="1">
      <c r="A429" s="155">
        <v>7111</v>
      </c>
      <c r="B429" s="156" t="s">
        <v>11</v>
      </c>
      <c r="C429" s="155">
        <v>304</v>
      </c>
      <c r="D429" s="157" t="s">
        <v>601</v>
      </c>
      <c r="E429" s="158" t="s">
        <v>593</v>
      </c>
    </row>
    <row r="430" spans="1:5" ht="15.75" thickBot="1">
      <c r="A430" s="155">
        <v>7112</v>
      </c>
      <c r="B430" s="156" t="s">
        <v>11</v>
      </c>
      <c r="C430" s="155">
        <v>304</v>
      </c>
      <c r="D430" s="157" t="s">
        <v>602</v>
      </c>
      <c r="E430" s="158" t="s">
        <v>593</v>
      </c>
    </row>
    <row r="431" spans="1:5" ht="15.75" thickBot="1">
      <c r="A431" s="155">
        <v>7120</v>
      </c>
      <c r="B431" s="156" t="s">
        <v>11</v>
      </c>
      <c r="C431" s="155">
        <v>304</v>
      </c>
      <c r="D431" s="157" t="s">
        <v>346</v>
      </c>
      <c r="E431" s="158" t="s">
        <v>593</v>
      </c>
    </row>
    <row r="432" spans="1:5" ht="29.25" thickBot="1">
      <c r="A432" s="155">
        <v>7210</v>
      </c>
      <c r="B432" s="156" t="s">
        <v>11</v>
      </c>
      <c r="C432" s="155">
        <v>304</v>
      </c>
      <c r="D432" s="157" t="s">
        <v>347</v>
      </c>
      <c r="E432" s="158" t="s">
        <v>593</v>
      </c>
    </row>
    <row r="433" spans="1:5" ht="29.25" thickBot="1">
      <c r="A433" s="155">
        <v>7220</v>
      </c>
      <c r="B433" s="156" t="s">
        <v>11</v>
      </c>
      <c r="C433" s="155">
        <v>302</v>
      </c>
      <c r="D433" s="157" t="s">
        <v>348</v>
      </c>
      <c r="E433" s="158" t="s">
        <v>593</v>
      </c>
    </row>
    <row r="434" spans="1:5" ht="15.75" thickBot="1">
      <c r="A434" s="155">
        <v>7310</v>
      </c>
      <c r="B434" s="156" t="s">
        <v>11</v>
      </c>
      <c r="C434" s="155">
        <v>304</v>
      </c>
      <c r="D434" s="157" t="s">
        <v>349</v>
      </c>
      <c r="E434" s="158" t="s">
        <v>593</v>
      </c>
    </row>
    <row r="435" spans="1:5" ht="15.75" thickBot="1">
      <c r="A435" s="155">
        <v>7320</v>
      </c>
      <c r="B435" s="156" t="s">
        <v>11</v>
      </c>
      <c r="C435" s="155">
        <v>304</v>
      </c>
      <c r="D435" s="157" t="s">
        <v>350</v>
      </c>
      <c r="E435" s="158" t="s">
        <v>593</v>
      </c>
    </row>
    <row r="436" spans="1:5" ht="15.75" thickBot="1">
      <c r="A436" s="155">
        <v>7410</v>
      </c>
      <c r="B436" s="156" t="s">
        <v>11</v>
      </c>
      <c r="C436" s="155">
        <v>304</v>
      </c>
      <c r="D436" s="157" t="s">
        <v>351</v>
      </c>
      <c r="E436" s="158" t="s">
        <v>593</v>
      </c>
    </row>
    <row r="437" spans="1:5" ht="15.75" thickBot="1">
      <c r="A437" s="155">
        <v>7420</v>
      </c>
      <c r="B437" s="156" t="s">
        <v>11</v>
      </c>
      <c r="C437" s="155">
        <v>304</v>
      </c>
      <c r="D437" s="157" t="s">
        <v>352</v>
      </c>
      <c r="E437" s="158" t="s">
        <v>593</v>
      </c>
    </row>
    <row r="438" spans="1:5" ht="15.75" thickBot="1">
      <c r="A438" s="155">
        <v>7490</v>
      </c>
      <c r="B438" s="156" t="s">
        <v>11</v>
      </c>
      <c r="C438" s="155">
        <v>304</v>
      </c>
      <c r="D438" s="157" t="s">
        <v>353</v>
      </c>
      <c r="E438" s="158" t="s">
        <v>593</v>
      </c>
    </row>
    <row r="439" spans="1:5" ht="15.75" thickBot="1">
      <c r="A439" s="155">
        <v>7500</v>
      </c>
      <c r="B439" s="156" t="s">
        <v>11</v>
      </c>
      <c r="C439" s="155">
        <v>304</v>
      </c>
      <c r="D439" s="157" t="s">
        <v>354</v>
      </c>
      <c r="E439" s="158" t="s">
        <v>593</v>
      </c>
    </row>
    <row r="440" spans="1:5" ht="15.75" thickBot="1">
      <c r="A440" s="155">
        <v>8511</v>
      </c>
      <c r="B440" s="156" t="s">
        <v>11</v>
      </c>
      <c r="C440" s="155">
        <v>305</v>
      </c>
      <c r="D440" s="157" t="s">
        <v>355</v>
      </c>
      <c r="E440" s="158" t="s">
        <v>593</v>
      </c>
    </row>
    <row r="441" spans="1:5" ht="15.75" thickBot="1">
      <c r="A441" s="155">
        <v>8512</v>
      </c>
      <c r="B441" s="156" t="s">
        <v>11</v>
      </c>
      <c r="C441" s="155">
        <v>305</v>
      </c>
      <c r="D441" s="157" t="s">
        <v>356</v>
      </c>
      <c r="E441" s="158" t="s">
        <v>593</v>
      </c>
    </row>
    <row r="442" spans="1:5" ht="15.75" thickBot="1">
      <c r="A442" s="155">
        <v>8513</v>
      </c>
      <c r="B442" s="156" t="s">
        <v>11</v>
      </c>
      <c r="C442" s="155">
        <v>305</v>
      </c>
      <c r="D442" s="157" t="s">
        <v>357</v>
      </c>
      <c r="E442" s="158" t="s">
        <v>593</v>
      </c>
    </row>
    <row r="443" spans="1:5" ht="15.75" thickBot="1">
      <c r="A443" s="155">
        <v>8521</v>
      </c>
      <c r="B443" s="156" t="s">
        <v>11</v>
      </c>
      <c r="C443" s="155">
        <v>305</v>
      </c>
      <c r="D443" s="157" t="s">
        <v>358</v>
      </c>
      <c r="E443" s="158" t="s">
        <v>593</v>
      </c>
    </row>
    <row r="444" spans="1:5" ht="15.75" thickBot="1">
      <c r="A444" s="155">
        <v>8522</v>
      </c>
      <c r="B444" s="156" t="s">
        <v>11</v>
      </c>
      <c r="C444" s="155">
        <v>305</v>
      </c>
      <c r="D444" s="157" t="s">
        <v>359</v>
      </c>
      <c r="E444" s="158" t="s">
        <v>593</v>
      </c>
    </row>
    <row r="445" spans="1:5" ht="15.75" thickBot="1">
      <c r="A445" s="155">
        <v>8523</v>
      </c>
      <c r="B445" s="156" t="s">
        <v>11</v>
      </c>
      <c r="C445" s="155">
        <v>305</v>
      </c>
      <c r="D445" s="157" t="s">
        <v>360</v>
      </c>
      <c r="E445" s="158" t="s">
        <v>593</v>
      </c>
    </row>
    <row r="446" spans="1:5" ht="15.75" thickBot="1">
      <c r="A446" s="155">
        <v>8530</v>
      </c>
      <c r="B446" s="156" t="s">
        <v>11</v>
      </c>
      <c r="C446" s="155">
        <v>305</v>
      </c>
      <c r="D446" s="157" t="s">
        <v>361</v>
      </c>
      <c r="E446" s="158" t="s">
        <v>593</v>
      </c>
    </row>
    <row r="447" spans="1:5" ht="15.75" thickBot="1">
      <c r="A447" s="155">
        <v>8541</v>
      </c>
      <c r="B447" s="156" t="s">
        <v>11</v>
      </c>
      <c r="C447" s="155">
        <v>304</v>
      </c>
      <c r="D447" s="157" t="s">
        <v>362</v>
      </c>
      <c r="E447" s="158" t="s">
        <v>593</v>
      </c>
    </row>
    <row r="448" spans="1:5" ht="15.75" thickBot="1">
      <c r="A448" s="155">
        <v>8542</v>
      </c>
      <c r="B448" s="156" t="s">
        <v>11</v>
      </c>
      <c r="C448" s="155">
        <v>304</v>
      </c>
      <c r="D448" s="157" t="s">
        <v>363</v>
      </c>
      <c r="E448" s="158" t="s">
        <v>593</v>
      </c>
    </row>
    <row r="449" spans="1:5" ht="15.75" thickBot="1">
      <c r="A449" s="155">
        <v>8543</v>
      </c>
      <c r="B449" s="156" t="s">
        <v>11</v>
      </c>
      <c r="C449" s="155">
        <v>304</v>
      </c>
      <c r="D449" s="157" t="s">
        <v>364</v>
      </c>
      <c r="E449" s="158" t="s">
        <v>593</v>
      </c>
    </row>
    <row r="450" spans="1:5" ht="15.75" thickBot="1">
      <c r="A450" s="155">
        <v>8544</v>
      </c>
      <c r="B450" s="156" t="s">
        <v>11</v>
      </c>
      <c r="C450" s="155">
        <v>304</v>
      </c>
      <c r="D450" s="157" t="s">
        <v>365</v>
      </c>
      <c r="E450" s="158" t="s">
        <v>593</v>
      </c>
    </row>
    <row r="451" spans="1:5" ht="15.75" thickBot="1">
      <c r="A451" s="155">
        <v>8551</v>
      </c>
      <c r="B451" s="156" t="s">
        <v>11</v>
      </c>
      <c r="C451" s="155">
        <v>304</v>
      </c>
      <c r="D451" s="157" t="s">
        <v>366</v>
      </c>
      <c r="E451" s="158" t="s">
        <v>593</v>
      </c>
    </row>
    <row r="452" spans="1:5" ht="15.75" thickBot="1">
      <c r="A452" s="155">
        <v>8552</v>
      </c>
      <c r="B452" s="156" t="s">
        <v>11</v>
      </c>
      <c r="C452" s="155">
        <v>304</v>
      </c>
      <c r="D452" s="157" t="s">
        <v>367</v>
      </c>
      <c r="E452" s="158" t="s">
        <v>593</v>
      </c>
    </row>
    <row r="453" spans="1:5" ht="15.75" thickBot="1">
      <c r="A453" s="155">
        <v>8553</v>
      </c>
      <c r="B453" s="156" t="s">
        <v>11</v>
      </c>
      <c r="C453" s="155">
        <v>304</v>
      </c>
      <c r="D453" s="157" t="s">
        <v>368</v>
      </c>
      <c r="E453" s="158" t="s">
        <v>593</v>
      </c>
    </row>
    <row r="454" spans="1:5" ht="15.75" thickBot="1">
      <c r="A454" s="155">
        <v>8559</v>
      </c>
      <c r="B454" s="156" t="s">
        <v>11</v>
      </c>
      <c r="C454" s="155">
        <v>304</v>
      </c>
      <c r="D454" s="157" t="s">
        <v>369</v>
      </c>
      <c r="E454" s="158" t="s">
        <v>593</v>
      </c>
    </row>
    <row r="455" spans="1:5" ht="15.75" thickBot="1">
      <c r="A455" s="155">
        <v>8621</v>
      </c>
      <c r="B455" s="156" t="s">
        <v>11</v>
      </c>
      <c r="C455" s="155">
        <v>304</v>
      </c>
      <c r="D455" s="157" t="s">
        <v>370</v>
      </c>
      <c r="E455" s="158" t="s">
        <v>593</v>
      </c>
    </row>
    <row r="456" spans="1:5" ht="15.75" thickBot="1">
      <c r="A456" s="155">
        <v>8622</v>
      </c>
      <c r="B456" s="156" t="s">
        <v>11</v>
      </c>
      <c r="C456" s="155">
        <v>304</v>
      </c>
      <c r="D456" s="157" t="s">
        <v>371</v>
      </c>
      <c r="E456" s="158" t="s">
        <v>593</v>
      </c>
    </row>
    <row r="457" spans="1:5" ht="15.75" thickBot="1">
      <c r="A457" s="155">
        <v>8691</v>
      </c>
      <c r="B457" s="156" t="s">
        <v>11</v>
      </c>
      <c r="C457" s="155">
        <v>304</v>
      </c>
      <c r="D457" s="157" t="s">
        <v>372</v>
      </c>
      <c r="E457" s="158" t="s">
        <v>593</v>
      </c>
    </row>
    <row r="458" spans="1:5" ht="15.75" thickBot="1">
      <c r="A458" s="155">
        <v>8692</v>
      </c>
      <c r="B458" s="156" t="s">
        <v>11</v>
      </c>
      <c r="C458" s="155">
        <v>304</v>
      </c>
      <c r="D458" s="157" t="s">
        <v>373</v>
      </c>
      <c r="E458" s="158" t="s">
        <v>593</v>
      </c>
    </row>
    <row r="459" spans="1:5" ht="15.75" thickBot="1">
      <c r="A459" s="155">
        <v>8699</v>
      </c>
      <c r="B459" s="156" t="s">
        <v>11</v>
      </c>
      <c r="C459" s="155">
        <v>304</v>
      </c>
      <c r="D459" s="157" t="s">
        <v>374</v>
      </c>
      <c r="E459" s="158" t="s">
        <v>593</v>
      </c>
    </row>
    <row r="460" spans="1:5" ht="15.75" thickBot="1">
      <c r="A460" s="159">
        <v>3811</v>
      </c>
      <c r="B460" s="160" t="s">
        <v>11</v>
      </c>
      <c r="C460" s="159">
        <v>304</v>
      </c>
      <c r="D460" s="161" t="s">
        <v>184</v>
      </c>
      <c r="E460" s="162" t="s">
        <v>542</v>
      </c>
    </row>
    <row r="461" spans="1:5" ht="15.75" thickBot="1">
      <c r="A461" s="159">
        <v>3830</v>
      </c>
      <c r="B461" s="160" t="s">
        <v>16</v>
      </c>
      <c r="C461" s="159">
        <v>104</v>
      </c>
      <c r="D461" s="161" t="s">
        <v>188</v>
      </c>
      <c r="E461" s="162" t="s">
        <v>542</v>
      </c>
    </row>
    <row r="462" spans="1:5" ht="15.75" thickBot="1">
      <c r="A462" s="159">
        <v>4665</v>
      </c>
      <c r="B462" s="160" t="s">
        <v>4</v>
      </c>
      <c r="C462" s="159">
        <v>204</v>
      </c>
      <c r="D462" s="161" t="s">
        <v>226</v>
      </c>
      <c r="E462" s="162" t="s">
        <v>542</v>
      </c>
    </row>
  </sheetData>
  <autoFilter ref="A4:E462" xr:uid="{A56708D2-98CE-4EFD-AE98-C9A2EE652916}">
    <sortState xmlns:xlrd2="http://schemas.microsoft.com/office/spreadsheetml/2017/richdata2" ref="A5:E462">
      <sortCondition ref="E4:E462"/>
    </sortState>
  </autoFilter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9" tint="0.39997558519241921"/>
  </sheetPr>
  <dimension ref="A1:J16"/>
  <sheetViews>
    <sheetView topLeftCell="A8" workbookViewId="0">
      <selection activeCell="D14" sqref="D14"/>
    </sheetView>
  </sheetViews>
  <sheetFormatPr baseColWidth="10" defaultRowHeight="18.75"/>
  <cols>
    <col min="1" max="2" width="11.5703125" style="2" bestFit="1" customWidth="1"/>
    <col min="3" max="3" width="12.85546875" style="2" customWidth="1"/>
    <col min="4" max="4" width="58.42578125" style="2" customWidth="1"/>
    <col min="5" max="5" width="19.85546875" style="2" bestFit="1" customWidth="1"/>
    <col min="6" max="8" width="11.42578125" style="2"/>
    <col min="9" max="9" width="12.7109375" style="2" bestFit="1" customWidth="1"/>
    <col min="10" max="10" width="16.85546875" style="2" bestFit="1" customWidth="1"/>
    <col min="11" max="16384" width="11.42578125" style="2"/>
  </cols>
  <sheetData>
    <row r="1" spans="1:10">
      <c r="A1" s="194" t="s">
        <v>487</v>
      </c>
      <c r="B1" s="194"/>
      <c r="C1" s="194"/>
      <c r="D1" s="194"/>
      <c r="E1" s="194"/>
    </row>
    <row r="2" spans="1:10">
      <c r="A2" s="3"/>
      <c r="B2" s="3"/>
      <c r="C2" s="3"/>
      <c r="D2" s="3"/>
      <c r="E2" s="3"/>
    </row>
    <row r="4" spans="1:10" ht="56.25">
      <c r="A4" s="4" t="s">
        <v>463</v>
      </c>
      <c r="B4" s="4"/>
      <c r="C4" s="4" t="s">
        <v>464</v>
      </c>
      <c r="D4" s="4" t="s">
        <v>465</v>
      </c>
      <c r="E4" s="4" t="s">
        <v>466</v>
      </c>
    </row>
    <row r="5" spans="1:10">
      <c r="A5" s="4" t="s">
        <v>467</v>
      </c>
      <c r="B5" s="4" t="s">
        <v>468</v>
      </c>
      <c r="C5" s="5"/>
      <c r="D5" s="5"/>
      <c r="E5" s="6"/>
    </row>
    <row r="6" spans="1:10">
      <c r="A6" s="4">
        <v>0</v>
      </c>
      <c r="B6" s="4">
        <v>1090</v>
      </c>
      <c r="C6" s="7">
        <v>0</v>
      </c>
      <c r="D6" s="8" t="s">
        <v>469</v>
      </c>
      <c r="E6" s="22">
        <v>0</v>
      </c>
    </row>
    <row r="7" spans="1:10" ht="37.5">
      <c r="A7" s="4" t="s">
        <v>471</v>
      </c>
      <c r="B7" s="4">
        <v>1700</v>
      </c>
      <c r="C7" s="7">
        <v>0.19</v>
      </c>
      <c r="D7" s="6" t="s">
        <v>472</v>
      </c>
      <c r="E7" s="22">
        <f>IF($E$16&gt;1090,(IF($E$16&lt;=1700,ROUND(((($E$16-1090)*19%)*PLANTILLA!$C$34),-3),0)),0)</f>
        <v>0</v>
      </c>
    </row>
    <row r="8" spans="1:10" ht="37.5">
      <c r="A8" s="4" t="s">
        <v>476</v>
      </c>
      <c r="B8" s="4">
        <v>4100</v>
      </c>
      <c r="C8" s="7">
        <v>0.28000000000000003</v>
      </c>
      <c r="D8" s="6" t="s">
        <v>475</v>
      </c>
      <c r="E8" s="22">
        <f>IF($E$16&gt;1700,(IF($E$16&lt;=4100,ROUND((((($E$16-1700)*28%)+116)*PLANTILLA!$C$34),-3),0)),0)</f>
        <v>21115000</v>
      </c>
    </row>
    <row r="9" spans="1:10" ht="37.5">
      <c r="A9" s="4" t="s">
        <v>477</v>
      </c>
      <c r="B9" s="4">
        <v>8670</v>
      </c>
      <c r="C9" s="7">
        <v>0.33</v>
      </c>
      <c r="D9" s="6" t="s">
        <v>483</v>
      </c>
      <c r="E9" s="22">
        <f>IF($E$16&gt;4100,(IF($E$16&lt;=8670,ROUND((((($E$16-4100)*33%)+788)*PLANTILLA!$C$34),-3),0)),0)</f>
        <v>0</v>
      </c>
    </row>
    <row r="10" spans="1:10" ht="37.5">
      <c r="A10" s="4" t="s">
        <v>478</v>
      </c>
      <c r="B10" s="4">
        <v>18970</v>
      </c>
      <c r="C10" s="7">
        <v>0.35</v>
      </c>
      <c r="D10" s="6" t="s">
        <v>484</v>
      </c>
      <c r="E10" s="22">
        <f>IF($E$16&gt;8670,(IF($E$16&lt;=18970,ROUND((((($E$16-8670)*35%)+2296)*PLANTILLA!$C$34),-3),0)),0)</f>
        <v>0</v>
      </c>
    </row>
    <row r="11" spans="1:10" ht="37.5">
      <c r="A11" s="4" t="s">
        <v>479</v>
      </c>
      <c r="B11" s="4">
        <v>31000</v>
      </c>
      <c r="C11" s="7">
        <v>0.37</v>
      </c>
      <c r="D11" s="6" t="s">
        <v>485</v>
      </c>
      <c r="E11" s="22">
        <f>IF($E$16&gt;18970,(IF($E$16&lt;=31000,ROUND((((($E$16-18970)*37%)+5901)*PLANTILLA!$C$34),-3),0)),0)</f>
        <v>0</v>
      </c>
    </row>
    <row r="12" spans="1:10" ht="56.25">
      <c r="A12" s="4" t="s">
        <v>480</v>
      </c>
      <c r="B12" s="4" t="s">
        <v>470</v>
      </c>
      <c r="C12" s="7">
        <v>0.39</v>
      </c>
      <c r="D12" s="6" t="s">
        <v>486</v>
      </c>
      <c r="E12" s="22">
        <f>IF($E$16&gt;31000,ROUND(((($E$16-31000)*39%)+10352)*(PLANTILLA!$C$34),-3),0)</f>
        <v>0</v>
      </c>
      <c r="I12" s="9"/>
    </row>
    <row r="15" spans="1:10">
      <c r="A15" s="10" t="s">
        <v>473</v>
      </c>
      <c r="E15" s="11">
        <f>+IF(PLANTILLA!C12="Persona Natural",PLANTILLA!C32,0)</f>
        <v>139437000</v>
      </c>
    </row>
    <row r="16" spans="1:10">
      <c r="A16" s="10" t="s">
        <v>474</v>
      </c>
      <c r="E16" s="12">
        <f>+E15/PLANTILLA!C34</f>
        <v>2799.9959838550976</v>
      </c>
      <c r="J16" s="12"/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9" tint="0.39997558519241921"/>
  </sheetPr>
  <dimension ref="A1:H61"/>
  <sheetViews>
    <sheetView topLeftCell="A47" workbookViewId="0">
      <selection activeCell="E62" sqref="E62"/>
    </sheetView>
  </sheetViews>
  <sheetFormatPr baseColWidth="10" defaultRowHeight="15"/>
  <cols>
    <col min="1" max="1" width="3.5703125" customWidth="1"/>
    <col min="4" max="4" width="15.42578125" customWidth="1"/>
    <col min="5" max="5" width="14.140625" bestFit="1" customWidth="1"/>
    <col min="6" max="6" width="13" customWidth="1"/>
    <col min="8" max="8" width="12.5703125" bestFit="1" customWidth="1"/>
    <col min="9" max="9" width="16.85546875" bestFit="1" customWidth="1"/>
  </cols>
  <sheetData>
    <row r="1" spans="1:7">
      <c r="B1" s="195" t="s">
        <v>482</v>
      </c>
      <c r="C1" s="195"/>
      <c r="D1" s="195"/>
      <c r="E1" s="195"/>
      <c r="F1" s="195"/>
      <c r="G1" s="195"/>
    </row>
    <row r="3" spans="1:7">
      <c r="B3" s="1" t="s">
        <v>495</v>
      </c>
      <c r="C3" s="1"/>
      <c r="D3" s="1"/>
      <c r="E3" s="1"/>
      <c r="F3" s="25">
        <f>+PLANTILLA!C28</f>
        <v>4975055000</v>
      </c>
    </row>
    <row r="4" spans="1:7">
      <c r="B4" s="1"/>
      <c r="C4" s="1"/>
      <c r="D4" s="1"/>
      <c r="E4" s="1"/>
      <c r="F4" s="25"/>
    </row>
    <row r="5" spans="1:7">
      <c r="B5" s="1" t="s">
        <v>496</v>
      </c>
      <c r="C5" s="1"/>
      <c r="D5" s="1"/>
      <c r="E5" s="1"/>
      <c r="F5" s="37">
        <f>+F3/PLANTILLA!$C$34</f>
        <v>99902.708889736736</v>
      </c>
    </row>
    <row r="7" spans="1:7" s="113" customFormat="1">
      <c r="A7" s="112" t="s">
        <v>488</v>
      </c>
    </row>
    <row r="8" spans="1:7" s="1" customFormat="1">
      <c r="B8" s="14"/>
    </row>
    <row r="9" spans="1:7" ht="31.5" customHeight="1">
      <c r="B9" s="196" t="s">
        <v>489</v>
      </c>
      <c r="C9" s="196"/>
      <c r="D9" s="196" t="s">
        <v>490</v>
      </c>
      <c r="E9" s="196"/>
    </row>
    <row r="10" spans="1:7" ht="42.75">
      <c r="B10" s="15" t="s">
        <v>493</v>
      </c>
      <c r="C10" s="15" t="s">
        <v>492</v>
      </c>
      <c r="D10" s="28" t="s">
        <v>491</v>
      </c>
      <c r="E10" s="15" t="s">
        <v>494</v>
      </c>
    </row>
    <row r="11" spans="1:7">
      <c r="B11" s="16">
        <v>0</v>
      </c>
      <c r="C11" s="17">
        <v>6000</v>
      </c>
      <c r="D11" s="26">
        <v>1.2E-2</v>
      </c>
      <c r="E11" s="29">
        <f>IF($F$5&lt;6000,ROUND(($F$5*D11*PLANTILLA!$C$34),-3),0)</f>
        <v>0</v>
      </c>
    </row>
    <row r="12" spans="1:7">
      <c r="B12" s="17">
        <v>6000</v>
      </c>
      <c r="C12" s="17">
        <v>15000</v>
      </c>
      <c r="D12" s="31">
        <v>2.8000000000000001E-2</v>
      </c>
      <c r="E12" s="29">
        <f>IF(($F$5)&gt;=6000,(IF($F$5&lt;15000,ROUND((($F$5*D12)*PLANTILLA!$C$34),-3),0)),0)</f>
        <v>0</v>
      </c>
    </row>
    <row r="13" spans="1:7">
      <c r="B13" s="17">
        <v>15000</v>
      </c>
      <c r="C13" s="17">
        <v>30000</v>
      </c>
      <c r="D13" s="30">
        <v>4.3999999999999997E-2</v>
      </c>
      <c r="E13" s="29">
        <f>IF(($F$5)&gt;=15000,(IF($F$5&lt;30000,ROUND((($F$5*D13)*PLANTILLA!$C$34),-3),0)),0)</f>
        <v>0</v>
      </c>
    </row>
    <row r="14" spans="1:7">
      <c r="B14" s="17">
        <v>30000</v>
      </c>
      <c r="C14" s="17">
        <v>100000</v>
      </c>
      <c r="D14" s="31">
        <v>5.6000000000000001E-2</v>
      </c>
      <c r="E14" s="29">
        <f>IF(($F$5)&gt;=30000,(IF($F$5&lt;100000,ROUND((($F$5*D14)*PLANTILLA!$C$34),-3),0)),0)</f>
        <v>278603000</v>
      </c>
    </row>
    <row r="15" spans="1:7">
      <c r="B15" s="23"/>
      <c r="C15" s="23"/>
      <c r="D15" s="24"/>
      <c r="E15" s="27">
        <f>SUM(E11:E14)</f>
        <v>278603000</v>
      </c>
      <c r="F15" s="109"/>
    </row>
    <row r="18" spans="1:6" ht="104.25" customHeight="1">
      <c r="A18" s="202" t="s">
        <v>543</v>
      </c>
      <c r="B18" s="202"/>
      <c r="C18" s="202"/>
      <c r="D18" s="202"/>
      <c r="E18" s="202"/>
      <c r="F18" s="202"/>
    </row>
    <row r="19" spans="1:6">
      <c r="A19" s="13"/>
    </row>
    <row r="20" spans="1:6" ht="29.25" customHeight="1">
      <c r="B20" s="196" t="s">
        <v>489</v>
      </c>
      <c r="C20" s="196"/>
      <c r="D20" s="203" t="s">
        <v>490</v>
      </c>
      <c r="E20" s="204"/>
    </row>
    <row r="21" spans="1:6" ht="42.75">
      <c r="B21" s="15" t="s">
        <v>493</v>
      </c>
      <c r="C21" s="15" t="s">
        <v>492</v>
      </c>
      <c r="D21" s="15" t="s">
        <v>491</v>
      </c>
      <c r="E21" s="15" t="s">
        <v>494</v>
      </c>
    </row>
    <row r="22" spans="1:6">
      <c r="B22" s="16">
        <v>0</v>
      </c>
      <c r="C22" s="17">
        <v>6000</v>
      </c>
      <c r="D22" s="32">
        <v>1.6E-2</v>
      </c>
      <c r="E22" s="29">
        <f>IF($F$5&lt;6000,ROUND(($F$5*D22*PLANTILLA!$C$34),-3),0)</f>
        <v>0</v>
      </c>
    </row>
    <row r="23" spans="1:6">
      <c r="B23" s="17">
        <v>6000</v>
      </c>
      <c r="C23" s="17">
        <v>15000</v>
      </c>
      <c r="D23" s="32">
        <v>0.02</v>
      </c>
      <c r="E23" s="29">
        <f>IF(($F$5)&gt;=6000,(IF($F$5&lt;15000,ROUND((($F$5*D23)*PLANTILLA!$C$34),-3),0)),0)</f>
        <v>0</v>
      </c>
    </row>
    <row r="24" spans="1:6">
      <c r="B24" s="17">
        <v>15000</v>
      </c>
      <c r="C24" s="17">
        <v>30000</v>
      </c>
      <c r="D24" s="32">
        <v>3.5000000000000003E-2</v>
      </c>
      <c r="E24" s="29">
        <f>IF(($F$5)&gt;=15000,(IF($F$5&lt;30000,ROUND((($F$5*D24)*PLANTILLA!$C$34),-3),0)),0)</f>
        <v>0</v>
      </c>
    </row>
    <row r="25" spans="1:6">
      <c r="B25" s="17">
        <v>30000</v>
      </c>
      <c r="C25" s="17">
        <v>100000</v>
      </c>
      <c r="D25" s="32">
        <v>4.4999999999999998E-2</v>
      </c>
      <c r="E25" s="29">
        <f>IF(($F$5)&gt;=30000,(IF($F$5&lt;100000,ROUND((($F$5*D25)*PLANTILLA!$C$34),-3),0)),0)</f>
        <v>223877000</v>
      </c>
      <c r="F25" s="109"/>
    </row>
    <row r="26" spans="1:6">
      <c r="E26" s="27">
        <f>SUM(E22:E25)</f>
        <v>223877000</v>
      </c>
    </row>
    <row r="28" spans="1:6">
      <c r="A28" s="1" t="s">
        <v>603</v>
      </c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96" t="s">
        <v>489</v>
      </c>
      <c r="C30" s="196"/>
      <c r="D30" s="203" t="s">
        <v>490</v>
      </c>
      <c r="E30" s="204"/>
      <c r="F30" s="1"/>
    </row>
    <row r="31" spans="1:6" ht="42.75">
      <c r="A31" s="1"/>
      <c r="B31" s="15" t="s">
        <v>493</v>
      </c>
      <c r="C31" s="15" t="s">
        <v>492</v>
      </c>
      <c r="D31" s="15" t="s">
        <v>491</v>
      </c>
      <c r="E31" s="15" t="s">
        <v>494</v>
      </c>
      <c r="F31" s="1"/>
    </row>
    <row r="32" spans="1:6">
      <c r="A32" s="1"/>
      <c r="B32" s="16">
        <v>0</v>
      </c>
      <c r="C32" s="17">
        <v>6000</v>
      </c>
      <c r="D32" s="32">
        <v>5.8999999999999997E-2</v>
      </c>
      <c r="E32" s="29">
        <f>IF($F$5&lt;6000,ROUND(($F$5*D32*PLANTILLA!$C$34),-3),0)</f>
        <v>0</v>
      </c>
      <c r="F32" s="1"/>
    </row>
    <row r="33" spans="1:8">
      <c r="B33" s="17">
        <v>6000</v>
      </c>
      <c r="C33" s="17">
        <v>15000</v>
      </c>
      <c r="D33" s="32">
        <v>7.2999999999999995E-2</v>
      </c>
      <c r="E33" s="29">
        <f>IF(($F$5)&gt;=6000,(IF($F$5&lt;15000,ROUND((($F$5*D33)*PLANTILLA!$C$34),-3),0)),0)</f>
        <v>0</v>
      </c>
    </row>
    <row r="34" spans="1:8">
      <c r="B34" s="17">
        <v>15000</v>
      </c>
      <c r="C34" s="17">
        <v>30000</v>
      </c>
      <c r="D34" s="32">
        <v>0.12</v>
      </c>
      <c r="E34" s="29">
        <f>IF(($F$5)&gt;=15000,(IF($F$5&lt;30000,ROUND((($F$5*D34)*PLANTILLA!$C$34),-3),0)),0)</f>
        <v>0</v>
      </c>
    </row>
    <row r="35" spans="1:8">
      <c r="B35" s="17">
        <v>30000</v>
      </c>
      <c r="C35" s="17">
        <v>100000</v>
      </c>
      <c r="D35" s="32">
        <v>0.14499999999999999</v>
      </c>
      <c r="E35" s="29">
        <f>IF(($F$5)&gt;=30000,(IF($F$5&lt;100000,ROUND((($F$5*D35)*PLANTILLA!$C$34),-3),0)),0)</f>
        <v>721383000</v>
      </c>
    </row>
    <row r="36" spans="1:8">
      <c r="E36" s="27">
        <f>SUM(E32:E35)</f>
        <v>721383000</v>
      </c>
    </row>
    <row r="40" spans="1:8">
      <c r="A40" s="1" t="s">
        <v>604</v>
      </c>
      <c r="B40" s="1"/>
      <c r="C40" s="1"/>
      <c r="D40" s="1"/>
      <c r="E40" s="1"/>
      <c r="F40" s="1"/>
    </row>
    <row r="42" spans="1:8">
      <c r="B42" s="196" t="s">
        <v>489</v>
      </c>
      <c r="C42" s="196"/>
      <c r="D42" s="203" t="s">
        <v>490</v>
      </c>
      <c r="E42" s="204"/>
    </row>
    <row r="43" spans="1:8" ht="42.75">
      <c r="B43" s="15" t="s">
        <v>493</v>
      </c>
      <c r="C43" s="15" t="s">
        <v>492</v>
      </c>
      <c r="D43" s="15" t="s">
        <v>491</v>
      </c>
      <c r="E43" s="15" t="s">
        <v>494</v>
      </c>
    </row>
    <row r="44" spans="1:8">
      <c r="B44" s="16">
        <v>0</v>
      </c>
      <c r="C44" s="17">
        <v>6000</v>
      </c>
      <c r="D44" s="32">
        <v>3.1E-2</v>
      </c>
      <c r="E44" s="29">
        <f>IF($F$5&lt;6000,ROUND(($F$5*D44*PLANTILLA!$C$34),-3),0)</f>
        <v>0</v>
      </c>
      <c r="H44" s="114">
        <f>38004*C44</f>
        <v>228024000</v>
      </c>
    </row>
    <row r="45" spans="1:8">
      <c r="B45" s="17">
        <v>6000</v>
      </c>
      <c r="C45" s="17">
        <v>15000</v>
      </c>
      <c r="D45" s="32">
        <v>3.4000000000000002E-2</v>
      </c>
      <c r="E45" s="29">
        <f>IF(($F$5)&gt;=6000,(IF($F$5&lt;15000,ROUND((($F$5*D45)*PLANTILLA!$C$34),-3),0)),0)</f>
        <v>0</v>
      </c>
      <c r="H45">
        <f>+H44*D44</f>
        <v>7068744</v>
      </c>
    </row>
    <row r="46" spans="1:8">
      <c r="B46" s="17">
        <v>15000</v>
      </c>
      <c r="C46" s="17">
        <v>30000</v>
      </c>
      <c r="D46" s="32">
        <v>0.04</v>
      </c>
      <c r="E46" s="29">
        <f>IF(($F$5)&gt;=15000,(IF($F$5&lt;30000,ROUND((($F$5*D46)*PLANTILLA!$C$34),-3),0)),0)</f>
        <v>0</v>
      </c>
    </row>
    <row r="47" spans="1:8">
      <c r="B47" s="17">
        <v>30000</v>
      </c>
      <c r="C47" s="17">
        <v>100000</v>
      </c>
      <c r="D47" s="32">
        <v>4.4999999999999998E-2</v>
      </c>
      <c r="E47" s="29">
        <f>IF(($F$5)&gt;=30000,(IF($F$5&lt;100000,ROUND((($F$5*D47)*PLANTILLA!$C$34),-3),0)),0)</f>
        <v>223877000</v>
      </c>
    </row>
    <row r="48" spans="1:8">
      <c r="E48" s="27">
        <f>SUM(E44:E47)</f>
        <v>223877000</v>
      </c>
    </row>
    <row r="53" spans="1:6" s="109" customFormat="1" ht="38.25" customHeight="1">
      <c r="A53" s="201" t="s">
        <v>541</v>
      </c>
      <c r="B53" s="201"/>
      <c r="C53" s="201"/>
      <c r="D53" s="201"/>
      <c r="E53" s="201"/>
      <c r="F53" s="201"/>
    </row>
    <row r="54" spans="1:6" ht="15.75" thickBot="1">
      <c r="A54" s="18"/>
      <c r="B54" s="18"/>
      <c r="C54" s="18"/>
      <c r="D54" s="18"/>
      <c r="E54" s="18"/>
      <c r="F54" s="18"/>
    </row>
    <row r="55" spans="1:6" ht="29.25" customHeight="1" thickBot="1">
      <c r="B55" s="199" t="s">
        <v>489</v>
      </c>
      <c r="C55" s="200"/>
      <c r="D55" s="197" t="s">
        <v>490</v>
      </c>
      <c r="E55" s="198"/>
    </row>
    <row r="56" spans="1:6" ht="43.5" thickBot="1">
      <c r="B56" s="21" t="s">
        <v>493</v>
      </c>
      <c r="C56" s="33" t="s">
        <v>492</v>
      </c>
      <c r="D56" s="35" t="s">
        <v>491</v>
      </c>
      <c r="E56" s="36" t="s">
        <v>494</v>
      </c>
    </row>
    <row r="57" spans="1:6">
      <c r="B57" s="19">
        <v>0</v>
      </c>
      <c r="C57" s="20">
        <v>6000</v>
      </c>
      <c r="D57" s="110">
        <v>1.6199999999999999E-2</v>
      </c>
      <c r="E57" s="34">
        <f>IF($F$5&lt;6000,ROUND(($F$5*D57*PLANTILLA!$C$34),-3),0)</f>
        <v>0</v>
      </c>
    </row>
    <row r="58" spans="1:6">
      <c r="B58" s="17">
        <v>6000</v>
      </c>
      <c r="C58" s="17">
        <v>15000</v>
      </c>
      <c r="D58" s="111">
        <v>1.6199999999999999E-2</v>
      </c>
      <c r="E58" s="29">
        <f>IF(($F$5)&gt;=6000,(IF($F$5&lt;15000,ROUND((($F$5*D58)*PLANTILLA!$C$34),-3),0)),0)</f>
        <v>0</v>
      </c>
    </row>
    <row r="59" spans="1:6">
      <c r="B59" s="17">
        <v>15000</v>
      </c>
      <c r="C59" s="17">
        <v>30000</v>
      </c>
      <c r="D59" s="111">
        <v>1.6199999999999999E-2</v>
      </c>
      <c r="E59" s="29">
        <f>IF(($F$5)&gt;=15000,(IF($F$5&lt;30000,ROUND((($F$5*D59)*PLANTILLA!$C$34),-3),0)),0)</f>
        <v>0</v>
      </c>
    </row>
    <row r="60" spans="1:6">
      <c r="B60" s="17">
        <v>30000</v>
      </c>
      <c r="C60" s="17">
        <v>80000</v>
      </c>
      <c r="D60" s="111">
        <v>1.6199999999999999E-2</v>
      </c>
      <c r="E60" s="29">
        <f>IF(($F$5)&gt;=30000,(IF($F$5&lt;100000,ROUND((($F$5*D60)*PLANTILLA!$C$34),-3),0)),0)</f>
        <v>80596000</v>
      </c>
    </row>
    <row r="61" spans="1:6">
      <c r="E61" s="27">
        <f>SUM(E57:E60)</f>
        <v>80596000</v>
      </c>
    </row>
  </sheetData>
  <mergeCells count="13">
    <mergeCell ref="B1:G1"/>
    <mergeCell ref="B9:C9"/>
    <mergeCell ref="D9:E9"/>
    <mergeCell ref="D55:E55"/>
    <mergeCell ref="B55:C55"/>
    <mergeCell ref="A53:F53"/>
    <mergeCell ref="A18:F18"/>
    <mergeCell ref="D20:E20"/>
    <mergeCell ref="B20:C20"/>
    <mergeCell ref="B42:C42"/>
    <mergeCell ref="D42:E42"/>
    <mergeCell ref="B30:C30"/>
    <mergeCell ref="D30:E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Cuestionario PN</vt:lpstr>
      <vt:lpstr>Cuestionario Sociedades</vt:lpstr>
      <vt:lpstr>PLANTILLA</vt:lpstr>
      <vt:lpstr>Código actividades</vt:lpstr>
      <vt:lpstr>Tarifa PN</vt:lpstr>
      <vt:lpstr>Tarifas SIMPLE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Marcela Romo</cp:lastModifiedBy>
  <cp:lastPrinted>2019-09-06T16:45:37Z</cp:lastPrinted>
  <dcterms:created xsi:type="dcterms:W3CDTF">2019-09-06T14:27:14Z</dcterms:created>
  <dcterms:modified xsi:type="dcterms:W3CDTF">2026-01-26T16:16:07Z</dcterms:modified>
</cp:coreProperties>
</file>